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Sorptivity/"/>
    </mc:Choice>
  </mc:AlternateContent>
  <xr:revisionPtr revIDLastSave="401" documentId="11_66706A3D8EFD64B80C2E49B35BEF36F77912E202" xr6:coauthVersionLast="45" xr6:coauthVersionMax="45" xr10:uidLastSave="{941C49D4-9690-41EC-A249-7EB7F137E70D}"/>
  <bookViews>
    <workbookView xWindow="-98" yWindow="-98" windowWidth="20715" windowHeight="13276" activeTab="4" xr2:uid="{00000000-000D-0000-FFFF-FFFF00000000}"/>
  </bookViews>
  <sheets>
    <sheet name="Cracking day" sheetId="1" r:id="rId1"/>
    <sheet name="28d healing" sheetId="10" r:id="rId2"/>
    <sheet name="3m healing" sheetId="11" r:id="rId3"/>
    <sheet name="6m healing" sheetId="12" r:id="rId4"/>
    <sheet name="SUMMARY RESULT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2" l="1"/>
  <c r="C6" i="1"/>
  <c r="A122" i="12" l="1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K122" i="12"/>
  <c r="J122" i="12"/>
  <c r="K121" i="12"/>
  <c r="J121" i="12"/>
  <c r="K120" i="12"/>
  <c r="J120" i="12"/>
  <c r="K119" i="12"/>
  <c r="J119" i="12"/>
  <c r="K118" i="12"/>
  <c r="J118" i="12"/>
  <c r="K117" i="12"/>
  <c r="J117" i="12"/>
  <c r="K116" i="12"/>
  <c r="J116" i="12"/>
  <c r="K115" i="12"/>
  <c r="J115" i="12"/>
  <c r="K114" i="12"/>
  <c r="J114" i="12"/>
  <c r="K113" i="12"/>
  <c r="J113" i="12"/>
  <c r="K112" i="12"/>
  <c r="J112" i="12"/>
  <c r="K111" i="12"/>
  <c r="J111" i="12"/>
  <c r="K110" i="12"/>
  <c r="J110" i="12"/>
  <c r="K109" i="12"/>
  <c r="J109" i="12"/>
  <c r="K108" i="12"/>
  <c r="J108" i="12"/>
  <c r="K107" i="12"/>
  <c r="J107" i="12"/>
  <c r="K76" i="12"/>
  <c r="J76" i="12"/>
  <c r="K75" i="12"/>
  <c r="J75" i="12"/>
  <c r="K74" i="12"/>
  <c r="J74" i="12"/>
  <c r="K73" i="12"/>
  <c r="J73" i="12"/>
  <c r="K72" i="12"/>
  <c r="J72" i="12"/>
  <c r="K71" i="12"/>
  <c r="J71" i="12"/>
  <c r="K70" i="12"/>
  <c r="J70" i="12"/>
  <c r="K69" i="12"/>
  <c r="J69" i="12"/>
  <c r="K68" i="12"/>
  <c r="J68" i="12"/>
  <c r="K67" i="12"/>
  <c r="J67" i="12"/>
  <c r="K66" i="12"/>
  <c r="J66" i="12"/>
  <c r="K65" i="12"/>
  <c r="J65" i="12"/>
  <c r="K64" i="12"/>
  <c r="J64" i="12"/>
  <c r="K63" i="12"/>
  <c r="J63" i="12"/>
  <c r="K62" i="12"/>
  <c r="J62" i="12"/>
  <c r="K61" i="12"/>
  <c r="J61" i="12"/>
  <c r="K53" i="12"/>
  <c r="J53" i="12"/>
  <c r="K52" i="12"/>
  <c r="J52" i="12"/>
  <c r="K51" i="12"/>
  <c r="J51" i="12"/>
  <c r="K50" i="12"/>
  <c r="J50" i="12"/>
  <c r="K49" i="12"/>
  <c r="J49" i="12"/>
  <c r="K48" i="12"/>
  <c r="J48" i="12"/>
  <c r="K47" i="12"/>
  <c r="J47" i="12"/>
  <c r="K46" i="12"/>
  <c r="J46" i="12"/>
  <c r="K45" i="12"/>
  <c r="J45" i="12"/>
  <c r="K44" i="12"/>
  <c r="J44" i="12"/>
  <c r="K43" i="12"/>
  <c r="J43" i="12"/>
  <c r="K42" i="12"/>
  <c r="J42" i="12"/>
  <c r="K41" i="12"/>
  <c r="J41" i="12"/>
  <c r="K40" i="12"/>
  <c r="J40" i="12"/>
  <c r="K39" i="12"/>
  <c r="J39" i="12"/>
  <c r="K38" i="12"/>
  <c r="J38" i="12"/>
  <c r="K122" i="11"/>
  <c r="J122" i="11"/>
  <c r="K121" i="11"/>
  <c r="J121" i="11"/>
  <c r="K120" i="11"/>
  <c r="J120" i="11"/>
  <c r="K119" i="11"/>
  <c r="J119" i="11"/>
  <c r="K118" i="11"/>
  <c r="J118" i="11"/>
  <c r="K117" i="11"/>
  <c r="J117" i="11"/>
  <c r="K116" i="11"/>
  <c r="J116" i="11"/>
  <c r="K115" i="11"/>
  <c r="J115" i="11"/>
  <c r="K114" i="11"/>
  <c r="J114" i="11"/>
  <c r="K113" i="11"/>
  <c r="J113" i="11"/>
  <c r="K112" i="11"/>
  <c r="J112" i="11"/>
  <c r="K111" i="11"/>
  <c r="J111" i="11"/>
  <c r="K110" i="11"/>
  <c r="J110" i="11"/>
  <c r="K109" i="11"/>
  <c r="J109" i="11"/>
  <c r="K108" i="11"/>
  <c r="J108" i="11"/>
  <c r="K107" i="11"/>
  <c r="J107" i="11"/>
  <c r="K76" i="11"/>
  <c r="J76" i="11"/>
  <c r="K75" i="11"/>
  <c r="J75" i="11"/>
  <c r="K74" i="11"/>
  <c r="J74" i="11"/>
  <c r="K73" i="11"/>
  <c r="J73" i="11"/>
  <c r="K72" i="11"/>
  <c r="J72" i="11"/>
  <c r="K71" i="11"/>
  <c r="J71" i="11"/>
  <c r="K70" i="11"/>
  <c r="J70" i="11"/>
  <c r="K69" i="11"/>
  <c r="J69" i="11"/>
  <c r="K68" i="11"/>
  <c r="J68" i="11"/>
  <c r="K67" i="11"/>
  <c r="J67" i="11"/>
  <c r="K66" i="11"/>
  <c r="J66" i="11"/>
  <c r="K65" i="11"/>
  <c r="J65" i="11"/>
  <c r="K64" i="11"/>
  <c r="J64" i="11"/>
  <c r="K63" i="11"/>
  <c r="J63" i="11"/>
  <c r="K62" i="11"/>
  <c r="J62" i="11"/>
  <c r="K61" i="11"/>
  <c r="J61" i="11"/>
  <c r="K53" i="11"/>
  <c r="J53" i="11"/>
  <c r="K52" i="11"/>
  <c r="J52" i="11"/>
  <c r="K51" i="11"/>
  <c r="J51" i="11"/>
  <c r="K50" i="11"/>
  <c r="J50" i="11"/>
  <c r="K49" i="11"/>
  <c r="J49" i="11"/>
  <c r="K48" i="11"/>
  <c r="J48" i="11"/>
  <c r="K47" i="11"/>
  <c r="J47" i="11"/>
  <c r="K46" i="11"/>
  <c r="J46" i="11"/>
  <c r="K45" i="11"/>
  <c r="J45" i="11"/>
  <c r="K44" i="11"/>
  <c r="J44" i="11"/>
  <c r="K43" i="11"/>
  <c r="J43" i="11"/>
  <c r="K42" i="11"/>
  <c r="J42" i="11"/>
  <c r="K41" i="11"/>
  <c r="J41" i="11"/>
  <c r="K40" i="11"/>
  <c r="J40" i="11"/>
  <c r="K39" i="11"/>
  <c r="J39" i="11"/>
  <c r="K38" i="11"/>
  <c r="J38" i="11"/>
  <c r="K122" i="10"/>
  <c r="J122" i="10"/>
  <c r="K121" i="10"/>
  <c r="J121" i="10"/>
  <c r="K120" i="10"/>
  <c r="J120" i="10"/>
  <c r="K119" i="10"/>
  <c r="J119" i="10"/>
  <c r="K118" i="10"/>
  <c r="J118" i="10"/>
  <c r="K117" i="10"/>
  <c r="J117" i="10"/>
  <c r="K116" i="10"/>
  <c r="J116" i="10"/>
  <c r="K115" i="10"/>
  <c r="J115" i="10"/>
  <c r="K114" i="10"/>
  <c r="J114" i="10"/>
  <c r="K113" i="10"/>
  <c r="J113" i="10"/>
  <c r="K112" i="10"/>
  <c r="J112" i="10"/>
  <c r="K111" i="10"/>
  <c r="J111" i="10"/>
  <c r="K110" i="10"/>
  <c r="J110" i="10"/>
  <c r="K109" i="10"/>
  <c r="J109" i="10"/>
  <c r="K108" i="10"/>
  <c r="J108" i="10"/>
  <c r="K107" i="10"/>
  <c r="J107" i="10"/>
  <c r="K76" i="10"/>
  <c r="J76" i="10"/>
  <c r="K75" i="10"/>
  <c r="J75" i="10"/>
  <c r="K74" i="10"/>
  <c r="J74" i="10"/>
  <c r="K73" i="10"/>
  <c r="J73" i="10"/>
  <c r="K72" i="10"/>
  <c r="J72" i="10"/>
  <c r="K71" i="10"/>
  <c r="J71" i="10"/>
  <c r="K70" i="10"/>
  <c r="J70" i="10"/>
  <c r="K69" i="10"/>
  <c r="J69" i="10"/>
  <c r="K68" i="10"/>
  <c r="J68" i="10"/>
  <c r="K67" i="10"/>
  <c r="J67" i="10"/>
  <c r="K66" i="10"/>
  <c r="J66" i="10"/>
  <c r="K65" i="10"/>
  <c r="J65" i="10"/>
  <c r="K64" i="10"/>
  <c r="J64" i="10"/>
  <c r="K63" i="10"/>
  <c r="J63" i="10"/>
  <c r="K62" i="10"/>
  <c r="J62" i="10"/>
  <c r="K61" i="10"/>
  <c r="J61" i="10"/>
  <c r="K53" i="10"/>
  <c r="J53" i="10"/>
  <c r="K52" i="10"/>
  <c r="J52" i="10"/>
  <c r="K51" i="10"/>
  <c r="J51" i="10"/>
  <c r="K50" i="10"/>
  <c r="J50" i="10"/>
  <c r="K49" i="10"/>
  <c r="J49" i="10"/>
  <c r="K48" i="10"/>
  <c r="J48" i="10"/>
  <c r="K47" i="10"/>
  <c r="J47" i="10"/>
  <c r="K46" i="10"/>
  <c r="J46" i="10"/>
  <c r="K45" i="10"/>
  <c r="J45" i="10"/>
  <c r="K44" i="10"/>
  <c r="J44" i="10"/>
  <c r="K43" i="10"/>
  <c r="J43" i="10"/>
  <c r="K42" i="10"/>
  <c r="J42" i="10"/>
  <c r="K41" i="10"/>
  <c r="J41" i="10"/>
  <c r="K40" i="10"/>
  <c r="J40" i="10"/>
  <c r="K39" i="10"/>
  <c r="J39" i="10"/>
  <c r="K38" i="10"/>
  <c r="J38" i="10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K107" i="1"/>
  <c r="J10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K38" i="1"/>
  <c r="J38" i="1"/>
  <c r="A122" i="11"/>
  <c r="A121" i="11"/>
  <c r="A120" i="11"/>
  <c r="A119" i="11"/>
  <c r="A118" i="11"/>
  <c r="A117" i="11"/>
  <c r="A116" i="11"/>
  <c r="A115" i="11"/>
  <c r="A114" i="11"/>
  <c r="A113" i="11"/>
  <c r="A112" i="11"/>
  <c r="A111" i="11"/>
  <c r="A110" i="11"/>
  <c r="A109" i="11"/>
  <c r="A108" i="11"/>
  <c r="A107" i="11"/>
  <c r="A99" i="11"/>
  <c r="A98" i="11"/>
  <c r="A97" i="11"/>
  <c r="A96" i="11"/>
  <c r="A95" i="11"/>
  <c r="A94" i="11"/>
  <c r="A93" i="11"/>
  <c r="A92" i="11"/>
  <c r="A91" i="11"/>
  <c r="A90" i="11"/>
  <c r="A89" i="11"/>
  <c r="A88" i="11"/>
  <c r="A87" i="11"/>
  <c r="A86" i="11"/>
  <c r="A85" i="11"/>
  <c r="A84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122" i="10"/>
  <c r="A121" i="10"/>
  <c r="A120" i="10"/>
  <c r="A119" i="10"/>
  <c r="A118" i="10"/>
  <c r="A117" i="10"/>
  <c r="A116" i="10"/>
  <c r="A115" i="10"/>
  <c r="A114" i="10"/>
  <c r="A113" i="10"/>
  <c r="A112" i="10"/>
  <c r="A111" i="10"/>
  <c r="A110" i="10"/>
  <c r="A109" i="10"/>
  <c r="A108" i="10"/>
  <c r="A107" i="10"/>
  <c r="A99" i="10"/>
  <c r="A98" i="10"/>
  <c r="A97" i="10"/>
  <c r="A96" i="10"/>
  <c r="A95" i="10"/>
  <c r="A94" i="10"/>
  <c r="A93" i="10"/>
  <c r="A92" i="10"/>
  <c r="A91" i="10"/>
  <c r="A90" i="10"/>
  <c r="A89" i="10"/>
  <c r="A88" i="10"/>
  <c r="A87" i="10"/>
  <c r="A86" i="10"/>
  <c r="A85" i="10"/>
  <c r="A84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62" i="10"/>
  <c r="A61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H53" i="12"/>
  <c r="I53" i="12"/>
  <c r="H39" i="12"/>
  <c r="I39" i="12"/>
  <c r="H40" i="12"/>
  <c r="I40" i="12"/>
  <c r="H41" i="12"/>
  <c r="I41" i="12"/>
  <c r="H42" i="12"/>
  <c r="I42" i="12"/>
  <c r="H43" i="12"/>
  <c r="I43" i="12"/>
  <c r="H44" i="12"/>
  <c r="I44" i="12"/>
  <c r="H45" i="12"/>
  <c r="I45" i="12"/>
  <c r="H46" i="12"/>
  <c r="I46" i="12"/>
  <c r="H47" i="12"/>
  <c r="I47" i="12"/>
  <c r="H48" i="12"/>
  <c r="I48" i="12"/>
  <c r="H49" i="12"/>
  <c r="I49" i="12"/>
  <c r="H50" i="12"/>
  <c r="I50" i="12"/>
  <c r="H51" i="12"/>
  <c r="I51" i="12"/>
  <c r="H52" i="12"/>
  <c r="I52" i="12"/>
  <c r="I38" i="12"/>
  <c r="H38" i="12"/>
  <c r="G77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39" i="1" l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38" i="1"/>
  <c r="H26" i="11" l="1"/>
  <c r="H25" i="11"/>
  <c r="B33" i="12"/>
  <c r="G40" i="12" s="1"/>
  <c r="H26" i="12"/>
  <c r="H25" i="12"/>
  <c r="E25" i="12"/>
  <c r="B33" i="11"/>
  <c r="I112" i="11" s="1"/>
  <c r="B33" i="10"/>
  <c r="H61" i="10" s="1"/>
  <c r="H26" i="1"/>
  <c r="H25" i="1"/>
  <c r="B33" i="1"/>
  <c r="H111" i="1" s="1"/>
  <c r="G47" i="12" l="1"/>
  <c r="G61" i="12"/>
  <c r="G122" i="12"/>
  <c r="G52" i="12"/>
  <c r="G42" i="12"/>
  <c r="G46" i="12"/>
  <c r="G51" i="12"/>
  <c r="H45" i="11"/>
  <c r="I118" i="11"/>
  <c r="G53" i="11"/>
  <c r="G68" i="11"/>
  <c r="I50" i="11"/>
  <c r="G43" i="11"/>
  <c r="G97" i="11"/>
  <c r="G49" i="11"/>
  <c r="G39" i="11"/>
  <c r="H44" i="11"/>
  <c r="I46" i="11"/>
  <c r="H84" i="11"/>
  <c r="G95" i="11"/>
  <c r="I117" i="11"/>
  <c r="I108" i="11"/>
  <c r="G48" i="11"/>
  <c r="H50" i="11"/>
  <c r="H40" i="11"/>
  <c r="I45" i="11"/>
  <c r="I87" i="11"/>
  <c r="G91" i="11"/>
  <c r="H110" i="11"/>
  <c r="I113" i="11"/>
  <c r="H38" i="11"/>
  <c r="G44" i="11"/>
  <c r="H49" i="11"/>
  <c r="I51" i="11"/>
  <c r="I41" i="11"/>
  <c r="H87" i="11"/>
  <c r="G90" i="11"/>
  <c r="I122" i="11"/>
  <c r="I45" i="10"/>
  <c r="G52" i="10"/>
  <c r="G41" i="10"/>
  <c r="H49" i="10"/>
  <c r="H39" i="10"/>
  <c r="I44" i="10"/>
  <c r="G107" i="10"/>
  <c r="H53" i="10"/>
  <c r="I61" i="10"/>
  <c r="G50" i="10"/>
  <c r="G40" i="10"/>
  <c r="H48" i="10"/>
  <c r="I50" i="10"/>
  <c r="I40" i="10"/>
  <c r="H107" i="10"/>
  <c r="G45" i="10"/>
  <c r="H43" i="10"/>
  <c r="G46" i="10"/>
  <c r="H38" i="10"/>
  <c r="H44" i="10"/>
  <c r="I49" i="10"/>
  <c r="G90" i="1"/>
  <c r="I119" i="1"/>
  <c r="G67" i="1"/>
  <c r="H98" i="1"/>
  <c r="G115" i="1"/>
  <c r="I44" i="1"/>
  <c r="H88" i="1"/>
  <c r="H122" i="1"/>
  <c r="H43" i="1"/>
  <c r="I71" i="1"/>
  <c r="I95" i="1"/>
  <c r="H51" i="1"/>
  <c r="H45" i="1"/>
  <c r="H46" i="1"/>
  <c r="H48" i="1"/>
  <c r="G41" i="1"/>
  <c r="G45" i="1"/>
  <c r="G49" i="1"/>
  <c r="G53" i="1"/>
  <c r="G52" i="1"/>
  <c r="G42" i="1"/>
  <c r="G46" i="1"/>
  <c r="G50" i="1"/>
  <c r="G48" i="1"/>
  <c r="G43" i="1"/>
  <c r="G47" i="1"/>
  <c r="G51" i="1"/>
  <c r="G44" i="1"/>
  <c r="G39" i="1"/>
  <c r="I51" i="1"/>
  <c r="I40" i="1"/>
  <c r="G84" i="1"/>
  <c r="G89" i="1"/>
  <c r="H97" i="1"/>
  <c r="H86" i="1"/>
  <c r="I94" i="1"/>
  <c r="I85" i="1"/>
  <c r="G113" i="1"/>
  <c r="H121" i="1"/>
  <c r="H110" i="1"/>
  <c r="I117" i="1"/>
  <c r="H50" i="1"/>
  <c r="I50" i="1"/>
  <c r="H53" i="1"/>
  <c r="G96" i="1"/>
  <c r="H93" i="1"/>
  <c r="I84" i="1"/>
  <c r="I90" i="1"/>
  <c r="G120" i="1"/>
  <c r="G109" i="1"/>
  <c r="H117" i="1"/>
  <c r="H108" i="1"/>
  <c r="I113" i="1"/>
  <c r="H49" i="1"/>
  <c r="I46" i="1"/>
  <c r="G61" i="1"/>
  <c r="G95" i="1"/>
  <c r="G85" i="1"/>
  <c r="H92" i="1"/>
  <c r="I99" i="1"/>
  <c r="I88" i="1"/>
  <c r="G119" i="1"/>
  <c r="H115" i="1"/>
  <c r="I107" i="1"/>
  <c r="I112" i="1"/>
  <c r="G40" i="1"/>
  <c r="I108" i="1"/>
  <c r="I110" i="1"/>
  <c r="I114" i="1"/>
  <c r="I118" i="1"/>
  <c r="I122" i="1"/>
  <c r="H112" i="1"/>
  <c r="H123" i="1" s="1"/>
  <c r="H116" i="1"/>
  <c r="H120" i="1"/>
  <c r="G108" i="1"/>
  <c r="G110" i="1"/>
  <c r="G123" i="1" s="1"/>
  <c r="G114" i="1"/>
  <c r="G118" i="1"/>
  <c r="G122" i="1"/>
  <c r="I89" i="1"/>
  <c r="I93" i="1"/>
  <c r="I97" i="1"/>
  <c r="H85" i="1"/>
  <c r="H87" i="1"/>
  <c r="H100" i="1" s="1"/>
  <c r="H91" i="1"/>
  <c r="H95" i="1"/>
  <c r="H99" i="1"/>
  <c r="G88" i="1"/>
  <c r="G92" i="1"/>
  <c r="G97" i="1"/>
  <c r="G69" i="1"/>
  <c r="I39" i="1"/>
  <c r="I41" i="1"/>
  <c r="I45" i="1"/>
  <c r="I49" i="1"/>
  <c r="I38" i="1"/>
  <c r="H40" i="1"/>
  <c r="H44" i="1"/>
  <c r="H38" i="1"/>
  <c r="H68" i="1"/>
  <c r="H47" i="1"/>
  <c r="H42" i="1"/>
  <c r="H39" i="1"/>
  <c r="I48" i="1"/>
  <c r="I43" i="1"/>
  <c r="H69" i="1"/>
  <c r="G99" i="1"/>
  <c r="G94" i="1"/>
  <c r="G87" i="1"/>
  <c r="G93" i="1"/>
  <c r="H96" i="1"/>
  <c r="H90" i="1"/>
  <c r="I98" i="1"/>
  <c r="I92" i="1"/>
  <c r="I87" i="1"/>
  <c r="G107" i="1"/>
  <c r="G117" i="1"/>
  <c r="G112" i="1"/>
  <c r="H119" i="1"/>
  <c r="H114" i="1"/>
  <c r="H109" i="1"/>
  <c r="I121" i="1"/>
  <c r="I116" i="1"/>
  <c r="I111" i="1"/>
  <c r="I107" i="10"/>
  <c r="H84" i="10"/>
  <c r="G61" i="10"/>
  <c r="I43" i="10"/>
  <c r="I47" i="10"/>
  <c r="I51" i="10"/>
  <c r="H42" i="10"/>
  <c r="H46" i="10"/>
  <c r="H50" i="10"/>
  <c r="I38" i="10"/>
  <c r="G43" i="10"/>
  <c r="G47" i="10"/>
  <c r="G51" i="10"/>
  <c r="G49" i="10"/>
  <c r="G44" i="10"/>
  <c r="H52" i="10"/>
  <c r="H47" i="10"/>
  <c r="H41" i="10"/>
  <c r="I53" i="10"/>
  <c r="I48" i="10"/>
  <c r="I42" i="10"/>
  <c r="I39" i="10"/>
  <c r="G84" i="10"/>
  <c r="I111" i="11"/>
  <c r="I115" i="11"/>
  <c r="I119" i="11"/>
  <c r="I107" i="11"/>
  <c r="G85" i="11"/>
  <c r="G88" i="11"/>
  <c r="G92" i="11"/>
  <c r="G96" i="11"/>
  <c r="G84" i="11"/>
  <c r="I84" i="11"/>
  <c r="G61" i="11"/>
  <c r="I40" i="11"/>
  <c r="I44" i="11"/>
  <c r="I48" i="11"/>
  <c r="I52" i="11"/>
  <c r="H43" i="11"/>
  <c r="H47" i="11"/>
  <c r="H51" i="11"/>
  <c r="G42" i="11"/>
  <c r="G46" i="11"/>
  <c r="G50" i="11"/>
  <c r="I38" i="11"/>
  <c r="G52" i="11"/>
  <c r="G47" i="11"/>
  <c r="G41" i="11"/>
  <c r="H53" i="11"/>
  <c r="H48" i="11"/>
  <c r="H42" i="11"/>
  <c r="H39" i="11"/>
  <c r="I49" i="11"/>
  <c r="I43" i="11"/>
  <c r="H93" i="11"/>
  <c r="G99" i="11"/>
  <c r="G94" i="11"/>
  <c r="G89" i="11"/>
  <c r="G87" i="11"/>
  <c r="I121" i="11"/>
  <c r="I116" i="11"/>
  <c r="I110" i="11"/>
  <c r="H118" i="11"/>
  <c r="G39" i="12"/>
  <c r="G41" i="12"/>
  <c r="G45" i="12"/>
  <c r="G49" i="12"/>
  <c r="G53" i="12"/>
  <c r="G50" i="12"/>
  <c r="G44" i="12"/>
  <c r="G38" i="1"/>
  <c r="H52" i="1"/>
  <c r="H41" i="1"/>
  <c r="I52" i="1"/>
  <c r="I47" i="1"/>
  <c r="I42" i="1"/>
  <c r="I53" i="1"/>
  <c r="I70" i="1"/>
  <c r="G98" i="1"/>
  <c r="G91" i="1"/>
  <c r="G86" i="1"/>
  <c r="H84" i="1"/>
  <c r="H94" i="1"/>
  <c r="H89" i="1"/>
  <c r="I96" i="1"/>
  <c r="I91" i="1"/>
  <c r="I86" i="1"/>
  <c r="G121" i="1"/>
  <c r="G116" i="1"/>
  <c r="G111" i="1"/>
  <c r="H107" i="1"/>
  <c r="H118" i="1"/>
  <c r="H113" i="1"/>
  <c r="I120" i="1"/>
  <c r="I115" i="1"/>
  <c r="I109" i="1"/>
  <c r="G53" i="10"/>
  <c r="G48" i="10"/>
  <c r="G42" i="10"/>
  <c r="G39" i="10"/>
  <c r="H51" i="10"/>
  <c r="H45" i="10"/>
  <c r="H40" i="10"/>
  <c r="I52" i="10"/>
  <c r="I46" i="10"/>
  <c r="I41" i="10"/>
  <c r="G38" i="10"/>
  <c r="I84" i="10"/>
  <c r="G38" i="11"/>
  <c r="G51" i="11"/>
  <c r="G45" i="11"/>
  <c r="G40" i="11"/>
  <c r="H52" i="11"/>
  <c r="H46" i="11"/>
  <c r="H41" i="11"/>
  <c r="I53" i="11"/>
  <c r="I47" i="11"/>
  <c r="I42" i="11"/>
  <c r="I39" i="11"/>
  <c r="I88" i="11"/>
  <c r="G98" i="11"/>
  <c r="G93" i="11"/>
  <c r="G86" i="11"/>
  <c r="G110" i="11"/>
  <c r="I120" i="11"/>
  <c r="I114" i="11"/>
  <c r="I109" i="11"/>
  <c r="G38" i="12"/>
  <c r="G48" i="12"/>
  <c r="G43" i="12"/>
  <c r="G108" i="11"/>
  <c r="H26" i="10"/>
  <c r="H25" i="10"/>
  <c r="I123" i="11" l="1"/>
  <c r="I123" i="1"/>
  <c r="I100" i="1"/>
  <c r="G100" i="1"/>
  <c r="G54" i="1"/>
  <c r="I121" i="12"/>
  <c r="E26" i="12"/>
  <c r="B26" i="12"/>
  <c r="B25" i="12"/>
  <c r="H88" i="11"/>
  <c r="I72" i="11"/>
  <c r="H72" i="11"/>
  <c r="G62" i="11"/>
  <c r="I61" i="11"/>
  <c r="E26" i="11"/>
  <c r="B26" i="11"/>
  <c r="E25" i="11"/>
  <c r="B25" i="11"/>
  <c r="E26" i="10"/>
  <c r="B26" i="10"/>
  <c r="E25" i="10"/>
  <c r="B25" i="10"/>
  <c r="I62" i="12" l="1"/>
  <c r="H65" i="12"/>
  <c r="G68" i="12"/>
  <c r="I70" i="12"/>
  <c r="H73" i="12"/>
  <c r="G76" i="12"/>
  <c r="G84" i="12"/>
  <c r="I86" i="12"/>
  <c r="H89" i="12"/>
  <c r="G92" i="12"/>
  <c r="I94" i="12"/>
  <c r="H97" i="12"/>
  <c r="G108" i="12"/>
  <c r="H111" i="12"/>
  <c r="G114" i="12"/>
  <c r="I116" i="12"/>
  <c r="H119" i="12"/>
  <c r="G63" i="12"/>
  <c r="I65" i="12"/>
  <c r="H68" i="12"/>
  <c r="G71" i="12"/>
  <c r="I73" i="12"/>
  <c r="H76" i="12"/>
  <c r="H84" i="12"/>
  <c r="G87" i="12"/>
  <c r="I89" i="12"/>
  <c r="H92" i="12"/>
  <c r="G95" i="12"/>
  <c r="I97" i="12"/>
  <c r="H108" i="12"/>
  <c r="G109" i="12"/>
  <c r="I111" i="12"/>
  <c r="H114" i="12"/>
  <c r="G117" i="12"/>
  <c r="I119" i="12"/>
  <c r="H122" i="12"/>
  <c r="H63" i="12"/>
  <c r="I108" i="12"/>
  <c r="H109" i="12"/>
  <c r="G112" i="12"/>
  <c r="I114" i="12"/>
  <c r="H117" i="12"/>
  <c r="G120" i="12"/>
  <c r="I122" i="12"/>
  <c r="I68" i="12"/>
  <c r="I76" i="12"/>
  <c r="G85" i="12"/>
  <c r="I87" i="12"/>
  <c r="H90" i="12"/>
  <c r="G93" i="12"/>
  <c r="I95" i="12"/>
  <c r="H98" i="12"/>
  <c r="I109" i="12"/>
  <c r="H112" i="12"/>
  <c r="G115" i="12"/>
  <c r="I117" i="12"/>
  <c r="H120" i="12"/>
  <c r="G66" i="12"/>
  <c r="H71" i="12"/>
  <c r="G74" i="12"/>
  <c r="I84" i="12"/>
  <c r="H87" i="12"/>
  <c r="G90" i="12"/>
  <c r="I92" i="12"/>
  <c r="H95" i="12"/>
  <c r="G98" i="12"/>
  <c r="I63" i="12"/>
  <c r="H66" i="12"/>
  <c r="G69" i="12"/>
  <c r="I71" i="12"/>
  <c r="H74" i="12"/>
  <c r="H61" i="12"/>
  <c r="G64" i="12"/>
  <c r="I66" i="12"/>
  <c r="H69" i="12"/>
  <c r="G72" i="12"/>
  <c r="I74" i="12"/>
  <c r="H85" i="12"/>
  <c r="G88" i="12"/>
  <c r="I90" i="12"/>
  <c r="H93" i="12"/>
  <c r="G96" i="12"/>
  <c r="I98" i="12"/>
  <c r="G110" i="12"/>
  <c r="I112" i="12"/>
  <c r="H115" i="12"/>
  <c r="G118" i="12"/>
  <c r="I120" i="12"/>
  <c r="I61" i="12"/>
  <c r="H64" i="12"/>
  <c r="G67" i="12"/>
  <c r="I69" i="12"/>
  <c r="H72" i="12"/>
  <c r="G75" i="12"/>
  <c r="I85" i="12"/>
  <c r="H88" i="12"/>
  <c r="G91" i="12"/>
  <c r="I93" i="12"/>
  <c r="H96" i="12"/>
  <c r="G99" i="12"/>
  <c r="G107" i="12"/>
  <c r="H110" i="12"/>
  <c r="G113" i="12"/>
  <c r="I115" i="12"/>
  <c r="H118" i="12"/>
  <c r="G121" i="12"/>
  <c r="G62" i="12"/>
  <c r="I64" i="12"/>
  <c r="H67" i="12"/>
  <c r="G70" i="12"/>
  <c r="I72" i="12"/>
  <c r="H75" i="12"/>
  <c r="G86" i="12"/>
  <c r="I88" i="12"/>
  <c r="H91" i="12"/>
  <c r="G94" i="12"/>
  <c r="I96" i="12"/>
  <c r="H99" i="12"/>
  <c r="H107" i="12"/>
  <c r="I110" i="12"/>
  <c r="H113" i="12"/>
  <c r="G116" i="12"/>
  <c r="I118" i="12"/>
  <c r="H121" i="12"/>
  <c r="H62" i="12"/>
  <c r="G65" i="12"/>
  <c r="I67" i="12"/>
  <c r="H70" i="12"/>
  <c r="G73" i="12"/>
  <c r="I75" i="12"/>
  <c r="H86" i="12"/>
  <c r="G89" i="12"/>
  <c r="I91" i="12"/>
  <c r="H94" i="12"/>
  <c r="G97" i="12"/>
  <c r="I99" i="12"/>
  <c r="I107" i="12"/>
  <c r="G111" i="12"/>
  <c r="I113" i="12"/>
  <c r="H116" i="12"/>
  <c r="G119" i="12"/>
  <c r="H64" i="11"/>
  <c r="G75" i="11"/>
  <c r="G121" i="11"/>
  <c r="I64" i="11"/>
  <c r="H75" i="11"/>
  <c r="H91" i="11"/>
  <c r="H107" i="11"/>
  <c r="G67" i="11"/>
  <c r="I93" i="11"/>
  <c r="H67" i="11"/>
  <c r="G118" i="11"/>
  <c r="H115" i="11"/>
  <c r="I98" i="11"/>
  <c r="I90" i="11"/>
  <c r="H85" i="11"/>
  <c r="I74" i="11"/>
  <c r="G72" i="11"/>
  <c r="H69" i="11"/>
  <c r="I66" i="11"/>
  <c r="G64" i="11"/>
  <c r="H61" i="11"/>
  <c r="H120" i="11"/>
  <c r="G115" i="11"/>
  <c r="H112" i="11"/>
  <c r="H98" i="11"/>
  <c r="I95" i="11"/>
  <c r="H90" i="11"/>
  <c r="H74" i="11"/>
  <c r="I71" i="11"/>
  <c r="G69" i="11"/>
  <c r="H66" i="11"/>
  <c r="I63" i="11"/>
  <c r="G120" i="11"/>
  <c r="H117" i="11"/>
  <c r="G112" i="11"/>
  <c r="H109" i="11"/>
  <c r="H95" i="11"/>
  <c r="I92" i="11"/>
  <c r="I76" i="11"/>
  <c r="G74" i="11"/>
  <c r="H71" i="11"/>
  <c r="I68" i="11"/>
  <c r="G66" i="11"/>
  <c r="H63" i="11"/>
  <c r="G116" i="11"/>
  <c r="H122" i="11"/>
  <c r="G117" i="11"/>
  <c r="H114" i="11"/>
  <c r="G109" i="11"/>
  <c r="H108" i="11"/>
  <c r="I97" i="11"/>
  <c r="H92" i="11"/>
  <c r="I89" i="11"/>
  <c r="H76" i="11"/>
  <c r="I73" i="11"/>
  <c r="G71" i="11"/>
  <c r="H68" i="11"/>
  <c r="I65" i="11"/>
  <c r="G63" i="11"/>
  <c r="G122" i="11"/>
  <c r="H119" i="11"/>
  <c r="G114" i="11"/>
  <c r="H111" i="11"/>
  <c r="H97" i="11"/>
  <c r="I94" i="11"/>
  <c r="H89" i="11"/>
  <c r="I86" i="11"/>
  <c r="G76" i="11"/>
  <c r="H73" i="11"/>
  <c r="I70" i="11"/>
  <c r="H65" i="11"/>
  <c r="I62" i="11"/>
  <c r="G119" i="11"/>
  <c r="H116" i="11"/>
  <c r="G111" i="11"/>
  <c r="I99" i="11"/>
  <c r="H94" i="11"/>
  <c r="I91" i="11"/>
  <c r="H86" i="11"/>
  <c r="I75" i="11"/>
  <c r="G73" i="11"/>
  <c r="H70" i="11"/>
  <c r="I67" i="11"/>
  <c r="G65" i="11"/>
  <c r="H62" i="11"/>
  <c r="H121" i="11"/>
  <c r="H113" i="11"/>
  <c r="I69" i="11"/>
  <c r="I85" i="11"/>
  <c r="H96" i="11"/>
  <c r="H99" i="11"/>
  <c r="G107" i="11"/>
  <c r="G70" i="11"/>
  <c r="I96" i="11"/>
  <c r="G113" i="11"/>
  <c r="G70" i="10"/>
  <c r="G86" i="10"/>
  <c r="H91" i="10"/>
  <c r="H99" i="10"/>
  <c r="I118" i="10"/>
  <c r="H62" i="10"/>
  <c r="G65" i="10"/>
  <c r="I67" i="10"/>
  <c r="H70" i="10"/>
  <c r="G73" i="10"/>
  <c r="I75" i="10"/>
  <c r="H86" i="10"/>
  <c r="G89" i="10"/>
  <c r="I91" i="10"/>
  <c r="H94" i="10"/>
  <c r="G97" i="10"/>
  <c r="I99" i="10"/>
  <c r="G111" i="10"/>
  <c r="I113" i="10"/>
  <c r="H116" i="10"/>
  <c r="G119" i="10"/>
  <c r="I121" i="10"/>
  <c r="I62" i="10"/>
  <c r="H65" i="10"/>
  <c r="G68" i="10"/>
  <c r="I70" i="10"/>
  <c r="H73" i="10"/>
  <c r="G76" i="10"/>
  <c r="I86" i="10"/>
  <c r="H89" i="10"/>
  <c r="G92" i="10"/>
  <c r="I94" i="10"/>
  <c r="H97" i="10"/>
  <c r="G108" i="10"/>
  <c r="H111" i="10"/>
  <c r="G114" i="10"/>
  <c r="I116" i="10"/>
  <c r="H119" i="10"/>
  <c r="G122" i="10"/>
  <c r="G63" i="10"/>
  <c r="I65" i="10"/>
  <c r="H68" i="10"/>
  <c r="G71" i="10"/>
  <c r="I73" i="10"/>
  <c r="H76" i="10"/>
  <c r="G87" i="10"/>
  <c r="I89" i="10"/>
  <c r="H92" i="10"/>
  <c r="G95" i="10"/>
  <c r="I97" i="10"/>
  <c r="H108" i="10"/>
  <c r="G109" i="10"/>
  <c r="I111" i="10"/>
  <c r="H114" i="10"/>
  <c r="G117" i="10"/>
  <c r="I119" i="10"/>
  <c r="H122" i="10"/>
  <c r="H67" i="10"/>
  <c r="G67" i="10"/>
  <c r="H75" i="10"/>
  <c r="G116" i="10"/>
  <c r="H63" i="10"/>
  <c r="G74" i="10"/>
  <c r="G90" i="10"/>
  <c r="G98" i="10"/>
  <c r="I85" i="10"/>
  <c r="G62" i="10"/>
  <c r="I88" i="10"/>
  <c r="I96" i="10"/>
  <c r="H121" i="10"/>
  <c r="G66" i="10"/>
  <c r="I68" i="10"/>
  <c r="H71" i="10"/>
  <c r="I76" i="10"/>
  <c r="H87" i="10"/>
  <c r="I92" i="10"/>
  <c r="H95" i="10"/>
  <c r="I108" i="10"/>
  <c r="H109" i="10"/>
  <c r="G112" i="10"/>
  <c r="I114" i="10"/>
  <c r="H117" i="10"/>
  <c r="G120" i="10"/>
  <c r="I122" i="10"/>
  <c r="I63" i="10"/>
  <c r="H66" i="10"/>
  <c r="G69" i="10"/>
  <c r="I71" i="10"/>
  <c r="H74" i="10"/>
  <c r="G85" i="10"/>
  <c r="I87" i="10"/>
  <c r="H90" i="10"/>
  <c r="G93" i="10"/>
  <c r="I95" i="10"/>
  <c r="H98" i="10"/>
  <c r="I109" i="10"/>
  <c r="H112" i="10"/>
  <c r="G115" i="10"/>
  <c r="I117" i="10"/>
  <c r="H120" i="10"/>
  <c r="G64" i="10"/>
  <c r="I66" i="10"/>
  <c r="H69" i="10"/>
  <c r="G72" i="10"/>
  <c r="I74" i="10"/>
  <c r="H85" i="10"/>
  <c r="G88" i="10"/>
  <c r="I90" i="10"/>
  <c r="H93" i="10"/>
  <c r="G96" i="10"/>
  <c r="I98" i="10"/>
  <c r="G110" i="10"/>
  <c r="I112" i="10"/>
  <c r="H115" i="10"/>
  <c r="G118" i="10"/>
  <c r="I120" i="10"/>
  <c r="H64" i="10"/>
  <c r="H72" i="10"/>
  <c r="H88" i="10"/>
  <c r="G91" i="10"/>
  <c r="I93" i="10"/>
  <c r="H96" i="10"/>
  <c r="G99" i="10"/>
  <c r="H110" i="10"/>
  <c r="G113" i="10"/>
  <c r="I115" i="10"/>
  <c r="H118" i="10"/>
  <c r="G121" i="10"/>
  <c r="I69" i="10"/>
  <c r="I72" i="10"/>
  <c r="G94" i="10"/>
  <c r="H113" i="10"/>
  <c r="G75" i="10"/>
  <c r="I64" i="10"/>
  <c r="I110" i="10"/>
  <c r="H54" i="12" l="1"/>
  <c r="H123" i="12"/>
  <c r="I77" i="11"/>
  <c r="G123" i="10"/>
  <c r="I123" i="12"/>
  <c r="G100" i="12"/>
  <c r="G77" i="12"/>
  <c r="G123" i="12"/>
  <c r="H77" i="12"/>
  <c r="I100" i="12"/>
  <c r="I54" i="12"/>
  <c r="I77" i="12"/>
  <c r="H100" i="12"/>
  <c r="G54" i="12"/>
  <c r="I100" i="11"/>
  <c r="G123" i="11"/>
  <c r="G54" i="11"/>
  <c r="I54" i="11"/>
  <c r="G77" i="11"/>
  <c r="H77" i="11"/>
  <c r="G100" i="11"/>
  <c r="H123" i="11"/>
  <c r="H100" i="11"/>
  <c r="H54" i="11"/>
  <c r="G54" i="10"/>
  <c r="H77" i="10"/>
  <c r="G100" i="10"/>
  <c r="H123" i="10"/>
  <c r="I100" i="10"/>
  <c r="I77" i="10"/>
  <c r="H100" i="10"/>
  <c r="G77" i="10"/>
  <c r="I123" i="10"/>
  <c r="H54" i="10"/>
  <c r="I54" i="10"/>
  <c r="E26" i="1"/>
  <c r="E25" i="1"/>
  <c r="B26" i="1"/>
  <c r="B25" i="1"/>
  <c r="H124" i="10" l="1"/>
  <c r="E13" i="6" s="1"/>
  <c r="H125" i="12"/>
  <c r="H124" i="12"/>
  <c r="E15" i="6" s="1"/>
  <c r="H79" i="12"/>
  <c r="H78" i="12"/>
  <c r="C15" i="6" s="1"/>
  <c r="H56" i="12"/>
  <c r="H55" i="12"/>
  <c r="D15" i="6" s="1"/>
  <c r="H102" i="12"/>
  <c r="H101" i="12"/>
  <c r="F15" i="6" s="1"/>
  <c r="H56" i="11"/>
  <c r="H55" i="11"/>
  <c r="D14" i="6" s="1"/>
  <c r="H79" i="11"/>
  <c r="H78" i="11"/>
  <c r="C14" i="6" s="1"/>
  <c r="H124" i="11"/>
  <c r="E14" i="6" s="1"/>
  <c r="H125" i="11"/>
  <c r="H102" i="11"/>
  <c r="H101" i="11"/>
  <c r="F14" i="6" s="1"/>
  <c r="H102" i="10"/>
  <c r="H101" i="10"/>
  <c r="F13" i="6" s="1"/>
  <c r="H78" i="10"/>
  <c r="C13" i="6" s="1"/>
  <c r="H79" i="10"/>
  <c r="H125" i="10"/>
  <c r="H56" i="10"/>
  <c r="H55" i="10"/>
  <c r="D13" i="6" s="1"/>
  <c r="H76" i="1" l="1"/>
  <c r="G76" i="1"/>
  <c r="H67" i="1"/>
  <c r="I69" i="1"/>
  <c r="I76" i="1"/>
  <c r="G70" i="1"/>
  <c r="H72" i="1"/>
  <c r="I74" i="1"/>
  <c r="G72" i="1"/>
  <c r="I66" i="1"/>
  <c r="H74" i="1"/>
  <c r="H66" i="1"/>
  <c r="I63" i="1"/>
  <c r="G74" i="1"/>
  <c r="H71" i="1"/>
  <c r="I68" i="1"/>
  <c r="G66" i="1"/>
  <c r="I64" i="1"/>
  <c r="H63" i="1"/>
  <c r="H77" i="1" s="1"/>
  <c r="I62" i="1"/>
  <c r="I61" i="1"/>
  <c r="I73" i="1"/>
  <c r="G71" i="1"/>
  <c r="I65" i="1"/>
  <c r="H64" i="1"/>
  <c r="G63" i="1"/>
  <c r="H62" i="1"/>
  <c r="H73" i="1"/>
  <c r="G68" i="1"/>
  <c r="H65" i="1"/>
  <c r="G64" i="1"/>
  <c r="G62" i="1"/>
  <c r="I75" i="1"/>
  <c r="G73" i="1"/>
  <c r="H70" i="1"/>
  <c r="I67" i="1"/>
  <c r="G65" i="1"/>
  <c r="I72" i="1"/>
  <c r="H61" i="1"/>
  <c r="G75" i="1"/>
  <c r="H75" i="1"/>
  <c r="I77" i="1" l="1"/>
  <c r="H54" i="1"/>
  <c r="I54" i="1"/>
  <c r="H55" i="1" l="1"/>
  <c r="D12" i="6" s="1"/>
  <c r="H56" i="1"/>
  <c r="H78" i="1"/>
  <c r="C12" i="6" s="1"/>
  <c r="H79" i="1"/>
  <c r="H102" i="1"/>
  <c r="H101" i="1"/>
  <c r="F12" i="6" s="1"/>
  <c r="H124" i="1"/>
  <c r="E12" i="6" s="1"/>
  <c r="H1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3" authorId="0" shapeId="0" xr:uid="{00000000-0006-0000-0000-000002000000}">
      <text>
        <r>
          <rPr>
            <sz val="9"/>
            <color indexed="81"/>
            <rFont val="Tahoma"/>
            <family val="2"/>
          </rPr>
          <t>(~24 hours)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3" authorId="0" shapeId="0" xr:uid="{00000000-0006-0000-0100-000003000000}">
      <text>
        <r>
          <rPr>
            <sz val="9"/>
            <color indexed="81"/>
            <rFont val="Tahoma"/>
            <family val="2"/>
          </rPr>
          <t>(~24 hours)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3" authorId="0" shapeId="0" xr:uid="{00000000-0006-0000-0200-000002000000}">
      <text>
        <r>
          <rPr>
            <sz val="9"/>
            <color indexed="81"/>
            <rFont val="Tahoma"/>
            <family val="2"/>
          </rPr>
          <t>(~24 hours)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3" authorId="0" shapeId="0" xr:uid="{00000000-0006-0000-0300-000002000000}">
      <text>
        <r>
          <rPr>
            <sz val="9"/>
            <color indexed="81"/>
            <rFont val="Tahoma"/>
            <family val="2"/>
          </rPr>
          <t>(~24 hours)</t>
        </r>
      </text>
    </comment>
  </commentList>
</comments>
</file>

<file path=xl/sharedStrings.xml><?xml version="1.0" encoding="utf-8"?>
<sst xmlns="http://schemas.openxmlformats.org/spreadsheetml/2006/main" count="494" uniqueCount="39">
  <si>
    <t>Area (mm2)</t>
  </si>
  <si>
    <t>Inflitration</t>
  </si>
  <si>
    <t>Time (min)</t>
  </si>
  <si>
    <t>Sorptivity</t>
  </si>
  <si>
    <t>CRACKED-REF</t>
  </si>
  <si>
    <t>Prism 1</t>
  </si>
  <si>
    <t>Prism 2</t>
  </si>
  <si>
    <t>Prism 3</t>
  </si>
  <si>
    <t>Sample width (mm)</t>
  </si>
  <si>
    <t>Notch area width (mm)</t>
  </si>
  <si>
    <t>Loc 1</t>
  </si>
  <si>
    <t>Loc 2</t>
  </si>
  <si>
    <t>general mean</t>
  </si>
  <si>
    <t>general std</t>
  </si>
  <si>
    <t>! Distances in µm!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</si>
  <si>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0</t>
    </r>
    <r>
      <rPr>
        <sz val="18"/>
        <color theme="1"/>
        <rFont val="Calibri"/>
        <family val="2"/>
        <scheme val="minor"/>
      </rPr>
      <t xml:space="preserve"> days from cracking </t>
    </r>
  </si>
  <si>
    <t>CRACKED-ADDitions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</si>
  <si>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28</t>
    </r>
    <r>
      <rPr>
        <sz val="18"/>
        <color theme="1"/>
        <rFont val="Calibri"/>
        <family val="2"/>
        <scheme val="minor"/>
      </rPr>
      <t xml:space="preserve"> days from cracking </t>
    </r>
  </si>
  <si>
    <t>Casting day</t>
  </si>
  <si>
    <t>Cracking day</t>
  </si>
  <si>
    <t>Measuring day</t>
  </si>
  <si>
    <t>3 months of healing</t>
  </si>
  <si>
    <t>6 months of healing</t>
  </si>
  <si>
    <t>28 days of healing</t>
  </si>
  <si>
    <t>0 days of healing</t>
  </si>
  <si>
    <t>Sorptivity values prisms summary of results</t>
  </si>
  <si>
    <t>UNCRACKED-REF</t>
  </si>
  <si>
    <t>Loc 3</t>
  </si>
  <si>
    <t>Loc 4</t>
  </si>
  <si>
    <t>Notch depth (mm)</t>
  </si>
  <si>
    <t>Mass (gr)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</si>
  <si>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3 months</t>
    </r>
    <r>
      <rPr>
        <sz val="18"/>
        <color theme="1"/>
        <rFont val="Calibri"/>
        <family val="2"/>
        <scheme val="minor"/>
      </rPr>
      <t xml:space="preserve"> from cracking </t>
    </r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</si>
  <si>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6 months</t>
    </r>
    <r>
      <rPr>
        <sz val="18"/>
        <color theme="1"/>
        <rFont val="Calibri"/>
        <family val="2"/>
        <scheme val="minor"/>
      </rPr>
      <t xml:space="preserve"> from cracking </t>
    </r>
  </si>
  <si>
    <t>RRT 2</t>
  </si>
  <si>
    <t>23/06/2020</t>
  </si>
  <si>
    <t>Prism 4</t>
  </si>
  <si>
    <t>Prism 5</t>
  </si>
  <si>
    <t>Prism 6</t>
  </si>
  <si>
    <t>Lab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</si>
</sst>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1"/>
      <color theme="5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theme="4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164" fontId="0" fillId="0" borderId="0" xfId="0" applyNumberFormat="1"/>
    <xf numFmtId="0" fontId="3" fillId="0" borderId="0" xfId="0" applyFont="1"/>
    <xf numFmtId="0" fontId="0" fillId="2" borderId="0" xfId="0" applyFill="1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2" fillId="4" borderId="0" xfId="0" applyFont="1" applyFill="1"/>
    <xf numFmtId="0" fontId="2" fillId="3" borderId="0" xfId="0" applyFont="1" applyFill="1" applyAlignment="1">
      <alignment horizontal="right"/>
    </xf>
    <xf numFmtId="0" fontId="7" fillId="0" borderId="0" xfId="0" applyFont="1"/>
    <xf numFmtId="0" fontId="2" fillId="7" borderId="0" xfId="0" applyFont="1" applyFill="1"/>
    <xf numFmtId="0" fontId="0" fillId="7" borderId="0" xfId="0" applyFont="1" applyFill="1" applyAlignment="1">
      <alignment horizontal="right"/>
    </xf>
    <xf numFmtId="0" fontId="2" fillId="7" borderId="0" xfId="0" applyFont="1" applyFill="1" applyAlignment="1">
      <alignment horizontal="right"/>
    </xf>
    <xf numFmtId="0" fontId="2" fillId="8" borderId="0" xfId="0" applyFont="1" applyFill="1" applyAlignment="1">
      <alignment horizontal="right"/>
    </xf>
    <xf numFmtId="0" fontId="2" fillId="9" borderId="0" xfId="0" applyFont="1" applyFill="1"/>
    <xf numFmtId="14" fontId="0" fillId="0" borderId="0" xfId="0" applyNumberFormat="1"/>
    <xf numFmtId="0" fontId="0" fillId="0" borderId="0" xfId="0" applyFill="1"/>
    <xf numFmtId="0" fontId="2" fillId="0" borderId="0" xfId="0" applyFont="1" applyFill="1"/>
    <xf numFmtId="14" fontId="0" fillId="10" borderId="1" xfId="0" applyNumberFormat="1" applyFill="1" applyBorder="1" applyAlignment="1">
      <alignment horizontal="center" vertical="center"/>
    </xf>
    <xf numFmtId="14" fontId="0" fillId="11" borderId="3" xfId="0" applyNumberForma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right"/>
    </xf>
    <xf numFmtId="0" fontId="2" fillId="11" borderId="3" xfId="0" applyFont="1" applyFill="1" applyBorder="1"/>
    <xf numFmtId="0" fontId="0" fillId="7" borderId="3" xfId="0" applyFont="1" applyFill="1" applyBorder="1" applyAlignment="1">
      <alignment horizontal="right"/>
    </xf>
    <xf numFmtId="0" fontId="0" fillId="11" borderId="3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" fillId="12" borderId="0" xfId="0" applyFont="1" applyFill="1"/>
    <xf numFmtId="0" fontId="8" fillId="0" borderId="3" xfId="0" applyFont="1" applyBorder="1"/>
    <xf numFmtId="0" fontId="8" fillId="11" borderId="3" xfId="0" applyFont="1" applyFill="1" applyBorder="1"/>
    <xf numFmtId="0" fontId="10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8" fillId="0" borderId="0" xfId="0" applyFont="1"/>
    <xf numFmtId="0" fontId="2" fillId="6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0" fillId="11" borderId="2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10" borderId="3" xfId="0" applyNumberFormat="1" applyFill="1" applyBorder="1" applyAlignment="1">
      <alignment horizontal="center" vertical="center"/>
    </xf>
    <xf numFmtId="0" fontId="6" fillId="0" borderId="0" xfId="0" applyFont="1" applyBorder="1"/>
    <xf numFmtId="0" fontId="0" fillId="0" borderId="0" xfId="0" applyBorder="1"/>
    <xf numFmtId="0" fontId="7" fillId="0" borderId="0" xfId="0" applyFont="1" applyBorder="1"/>
    <xf numFmtId="165" fontId="2" fillId="5" borderId="0" xfId="0" applyNumberFormat="1" applyFont="1" applyFill="1"/>
    <xf numFmtId="165" fontId="2" fillId="9" borderId="0" xfId="0" applyNumberFormat="1" applyFont="1" applyFill="1"/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/>
    </xf>
    <xf numFmtId="2" fontId="0" fillId="0" borderId="0" xfId="0" applyNumberFormat="1"/>
    <xf numFmtId="165" fontId="2" fillId="4" borderId="0" xfId="0" applyNumberFormat="1" applyFont="1" applyFill="1"/>
    <xf numFmtId="165" fontId="2" fillId="12" borderId="0" xfId="0" applyNumberFormat="1" applyFont="1" applyFill="1" applyAlignment="1">
      <alignment horizontal="center" vertical="center"/>
    </xf>
    <xf numFmtId="165" fontId="0" fillId="0" borderId="0" xfId="0" applyNumberFormat="1"/>
    <xf numFmtId="165" fontId="0" fillId="0" borderId="3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13" borderId="0" xfId="0" applyNumberFormat="1" applyFill="1"/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510221029250274E-2"/>
          <c:y val="1.9290497946780848E-2"/>
          <c:w val="0.89584184157598934"/>
          <c:h val="0.87989089689269639"/>
        </c:manualLayout>
      </c:layout>
      <c:scatterChart>
        <c:scatterStyle val="lineMarker"/>
        <c:varyColors val="0"/>
        <c:ser>
          <c:idx val="0"/>
          <c:order val="0"/>
          <c:tx>
            <c:strRef>
              <c:f>'Cracking day'!$G$60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day'!$G$61:$G$76</c:f>
              <c:numCache>
                <c:formatCode>0.0</c:formatCode>
                <c:ptCount val="16"/>
                <c:pt idx="0">
                  <c:v>0</c:v>
                </c:pt>
                <c:pt idx="1">
                  <c:v>10.020040080160321</c:v>
                </c:pt>
                <c:pt idx="2">
                  <c:v>10.020040080160321</c:v>
                </c:pt>
                <c:pt idx="3">
                  <c:v>13.360053440213761</c:v>
                </c:pt>
                <c:pt idx="4">
                  <c:v>13.360053440213761</c:v>
                </c:pt>
                <c:pt idx="5">
                  <c:v>13.360053440213761</c:v>
                </c:pt>
                <c:pt idx="6">
                  <c:v>16.700066800267201</c:v>
                </c:pt>
                <c:pt idx="7">
                  <c:v>10.020040080160321</c:v>
                </c:pt>
                <c:pt idx="8">
                  <c:v>13.360053440213761</c:v>
                </c:pt>
                <c:pt idx="9">
                  <c:v>13.360053440213761</c:v>
                </c:pt>
                <c:pt idx="10">
                  <c:v>10.020040080160321</c:v>
                </c:pt>
                <c:pt idx="11">
                  <c:v>10.020040080160321</c:v>
                </c:pt>
                <c:pt idx="12">
                  <c:v>13.360053440213761</c:v>
                </c:pt>
                <c:pt idx="13">
                  <c:v>13.360053440213761</c:v>
                </c:pt>
                <c:pt idx="14">
                  <c:v>10.020040080160321</c:v>
                </c:pt>
                <c:pt idx="15">
                  <c:v>30.060120240480963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1B-4F66-A90A-7DD438CE637B}"/>
            </c:ext>
          </c:extLst>
        </c:ser>
        <c:ser>
          <c:idx val="1"/>
          <c:order val="1"/>
          <c:tx>
            <c:strRef>
              <c:f>'Cracking day'!$H$60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day'!$H$61:$H$76</c:f>
              <c:numCache>
                <c:formatCode>0.0</c:formatCode>
                <c:ptCount val="16"/>
                <c:pt idx="0">
                  <c:v>0</c:v>
                </c:pt>
                <c:pt idx="1">
                  <c:v>10.020040080160321</c:v>
                </c:pt>
                <c:pt idx="2">
                  <c:v>10.020040080160321</c:v>
                </c:pt>
                <c:pt idx="3">
                  <c:v>16.700066800267201</c:v>
                </c:pt>
                <c:pt idx="4">
                  <c:v>16.700066800267201</c:v>
                </c:pt>
                <c:pt idx="5">
                  <c:v>16.700066800267201</c:v>
                </c:pt>
                <c:pt idx="6">
                  <c:v>16.700066800267201</c:v>
                </c:pt>
                <c:pt idx="7">
                  <c:v>16.700066800267201</c:v>
                </c:pt>
                <c:pt idx="8">
                  <c:v>16.700066800267201</c:v>
                </c:pt>
                <c:pt idx="9">
                  <c:v>16.700066800267201</c:v>
                </c:pt>
                <c:pt idx="10">
                  <c:v>16.700066800267201</c:v>
                </c:pt>
                <c:pt idx="11">
                  <c:v>16.700066800267201</c:v>
                </c:pt>
                <c:pt idx="12">
                  <c:v>23.380093520374082</c:v>
                </c:pt>
                <c:pt idx="13">
                  <c:v>23.380093520374082</c:v>
                </c:pt>
                <c:pt idx="14">
                  <c:v>23.380093520374082</c:v>
                </c:pt>
                <c:pt idx="15">
                  <c:v>33.400133600534403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1B-4F66-A90A-7DD438CE637B}"/>
            </c:ext>
          </c:extLst>
        </c:ser>
        <c:ser>
          <c:idx val="2"/>
          <c:order val="2"/>
          <c:tx>
            <c:strRef>
              <c:f>'Cracking day'!$I$60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day'!$I$61:$I$76</c:f>
              <c:numCache>
                <c:formatCode>0.0</c:formatCode>
                <c:ptCount val="16"/>
                <c:pt idx="0">
                  <c:v>0</c:v>
                </c:pt>
                <c:pt idx="1">
                  <c:v>13.360053440213761</c:v>
                </c:pt>
                <c:pt idx="2">
                  <c:v>13.360053440213761</c:v>
                </c:pt>
                <c:pt idx="3">
                  <c:v>13.360053440213761</c:v>
                </c:pt>
                <c:pt idx="4">
                  <c:v>13.360053440213761</c:v>
                </c:pt>
                <c:pt idx="5">
                  <c:v>13.360053440213761</c:v>
                </c:pt>
                <c:pt idx="6">
                  <c:v>13.360053440213761</c:v>
                </c:pt>
                <c:pt idx="7">
                  <c:v>13.360053440213761</c:v>
                </c:pt>
                <c:pt idx="8">
                  <c:v>16.700066800267201</c:v>
                </c:pt>
                <c:pt idx="9">
                  <c:v>16.700066800267201</c:v>
                </c:pt>
                <c:pt idx="10">
                  <c:v>16.700066800267201</c:v>
                </c:pt>
                <c:pt idx="11">
                  <c:v>16.700066800267201</c:v>
                </c:pt>
                <c:pt idx="12">
                  <c:v>16.700066800267201</c:v>
                </c:pt>
                <c:pt idx="13">
                  <c:v>20.040080160320642</c:v>
                </c:pt>
                <c:pt idx="14">
                  <c:v>20.040080160320642</c:v>
                </c:pt>
                <c:pt idx="15">
                  <c:v>26.720106880427522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1B-4F66-A90A-7DD438CE6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64704"/>
        <c:axId val="169091072"/>
      </c:scatterChart>
      <c:valAx>
        <c:axId val="169064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091072"/>
        <c:crosses val="autoZero"/>
        <c:crossBetween val="midCat"/>
      </c:valAx>
      <c:valAx>
        <c:axId val="16909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064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'3m healing'!$A$38:$A$53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healing'!$G$38:$G$53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3.3400133600534403</c:v>
                </c:pt>
                <c:pt idx="7">
                  <c:v>3.3400133600534403</c:v>
                </c:pt>
                <c:pt idx="8">
                  <c:v>3.3400133600534403</c:v>
                </c:pt>
                <c:pt idx="9">
                  <c:v>3.3400133600534403</c:v>
                </c:pt>
                <c:pt idx="10">
                  <c:v>3.3400133600534403</c:v>
                </c:pt>
                <c:pt idx="11">
                  <c:v>6.6800267201068806</c:v>
                </c:pt>
                <c:pt idx="12">
                  <c:v>10.020040080160321</c:v>
                </c:pt>
                <c:pt idx="13">
                  <c:v>10.020040080160321</c:v>
                </c:pt>
                <c:pt idx="14">
                  <c:v>10.020040080160321</c:v>
                </c:pt>
                <c:pt idx="15">
                  <c:v>26.720106880427522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F1-48E4-BC37-488AF3DA851D}"/>
            </c:ext>
          </c:extLst>
        </c:ser>
        <c:ser>
          <c:idx val="1"/>
          <c:order val="1"/>
          <c:tx>
            <c:strRef>
              <c:f>'3m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healing'!$H$38:$H$53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13.360053440213761</c:v>
                </c:pt>
                <c:pt idx="5">
                  <c:v>13.360053440213761</c:v>
                </c:pt>
                <c:pt idx="6">
                  <c:v>13.360053440213761</c:v>
                </c:pt>
                <c:pt idx="7">
                  <c:v>13.360053440213761</c:v>
                </c:pt>
                <c:pt idx="8">
                  <c:v>13.360053440213761</c:v>
                </c:pt>
                <c:pt idx="9">
                  <c:v>13.360053440213761</c:v>
                </c:pt>
                <c:pt idx="10">
                  <c:v>13.360053440213761</c:v>
                </c:pt>
                <c:pt idx="11">
                  <c:v>13.360053440213761</c:v>
                </c:pt>
                <c:pt idx="12">
                  <c:v>23.380093520374082</c:v>
                </c:pt>
                <c:pt idx="13">
                  <c:v>23.380093520374082</c:v>
                </c:pt>
                <c:pt idx="14">
                  <c:v>23.380093520374082</c:v>
                </c:pt>
                <c:pt idx="15">
                  <c:v>36.740146960587843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4F1-48E4-BC37-488AF3DA851D}"/>
            </c:ext>
          </c:extLst>
        </c:ser>
        <c:ser>
          <c:idx val="2"/>
          <c:order val="2"/>
          <c:tx>
            <c:strRef>
              <c:f>'3m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healing'!$I$38:$I$53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3.3400133600534403</c:v>
                </c:pt>
                <c:pt idx="10">
                  <c:v>10.020040080160321</c:v>
                </c:pt>
                <c:pt idx="11">
                  <c:v>10.020040080160321</c:v>
                </c:pt>
                <c:pt idx="12">
                  <c:v>16.700066800267201</c:v>
                </c:pt>
                <c:pt idx="13">
                  <c:v>16.700066800267201</c:v>
                </c:pt>
                <c:pt idx="14">
                  <c:v>16.700066800267201</c:v>
                </c:pt>
                <c:pt idx="15">
                  <c:v>30.060120240480963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4F1-48E4-BC37-488AF3DA8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590848"/>
        <c:axId val="138596736"/>
      </c:scatterChart>
      <c:valAx>
        <c:axId val="138590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596736"/>
        <c:crosses val="autoZero"/>
        <c:crossBetween val="midCat"/>
      </c:valAx>
      <c:valAx>
        <c:axId val="13859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590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healing'!$G$84:$G$99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3.3400133600534403</c:v>
                </c:pt>
                <c:pt idx="7">
                  <c:v>3.3400133600534403</c:v>
                </c:pt>
                <c:pt idx="8">
                  <c:v>3.3400133600534403</c:v>
                </c:pt>
                <c:pt idx="9">
                  <c:v>3.3400133600534403</c:v>
                </c:pt>
                <c:pt idx="10">
                  <c:v>3.3400133600534403</c:v>
                </c:pt>
                <c:pt idx="11">
                  <c:v>3.3400133600534403</c:v>
                </c:pt>
                <c:pt idx="12">
                  <c:v>6.6800267201068806</c:v>
                </c:pt>
                <c:pt idx="13">
                  <c:v>10.020040080160321</c:v>
                </c:pt>
                <c:pt idx="14">
                  <c:v>16.700066800267201</c:v>
                </c:pt>
                <c:pt idx="15">
                  <c:v>40.080160320641284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5C-44CE-8350-635BB0B92C49}"/>
            </c:ext>
          </c:extLst>
        </c:ser>
        <c:ser>
          <c:idx val="1"/>
          <c:order val="1"/>
          <c:tx>
            <c:strRef>
              <c:f>'3m healing'!$H$60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healing'!$H$84:$H$99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6.6800267201068806</c:v>
                </c:pt>
                <c:pt idx="13">
                  <c:v>6.6800267201068806</c:v>
                </c:pt>
                <c:pt idx="14">
                  <c:v>10.020040080160321</c:v>
                </c:pt>
                <c:pt idx="15">
                  <c:v>30.060120240480963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C5C-44CE-8350-635BB0B92C49}"/>
            </c:ext>
          </c:extLst>
        </c:ser>
        <c:ser>
          <c:idx val="2"/>
          <c:order val="2"/>
          <c:tx>
            <c:strRef>
              <c:f>'3m healing'!$I$60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healing'!$I$84:$I$99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6.6800267201068806</c:v>
                </c:pt>
                <c:pt idx="5">
                  <c:v>6.6800267201068806</c:v>
                </c:pt>
                <c:pt idx="6">
                  <c:v>6.6800267201068806</c:v>
                </c:pt>
                <c:pt idx="7">
                  <c:v>6.6800267201068806</c:v>
                </c:pt>
                <c:pt idx="8">
                  <c:v>6.6800267201068806</c:v>
                </c:pt>
                <c:pt idx="9">
                  <c:v>6.6800267201068806</c:v>
                </c:pt>
                <c:pt idx="10">
                  <c:v>6.6800267201068806</c:v>
                </c:pt>
                <c:pt idx="11">
                  <c:v>6.6800267201068806</c:v>
                </c:pt>
                <c:pt idx="12">
                  <c:v>6.6800267201068806</c:v>
                </c:pt>
                <c:pt idx="13">
                  <c:v>10.020040080160321</c:v>
                </c:pt>
                <c:pt idx="14">
                  <c:v>10.020040080160321</c:v>
                </c:pt>
                <c:pt idx="15">
                  <c:v>30.060120240480963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C5C-44CE-8350-635BB0B92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67520"/>
        <c:axId val="138669056"/>
      </c:scatterChart>
      <c:valAx>
        <c:axId val="13866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669056"/>
        <c:crosses val="autoZero"/>
        <c:crossBetween val="midCat"/>
      </c:valAx>
      <c:valAx>
        <c:axId val="13866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667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healing'!$G$107:$G$122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0</c:v>
                </c:pt>
                <c:pt idx="4">
                  <c:v>10.020040080160321</c:v>
                </c:pt>
                <c:pt idx="5">
                  <c:v>6.6800267201068806</c:v>
                </c:pt>
                <c:pt idx="6">
                  <c:v>10.020040080160321</c:v>
                </c:pt>
                <c:pt idx="7">
                  <c:v>10.020040080160321</c:v>
                </c:pt>
                <c:pt idx="8">
                  <c:v>6.6800267201068806</c:v>
                </c:pt>
                <c:pt idx="9">
                  <c:v>10.020040080160321</c:v>
                </c:pt>
                <c:pt idx="10">
                  <c:v>10.020040080160321</c:v>
                </c:pt>
                <c:pt idx="11">
                  <c:v>16.700066800267201</c:v>
                </c:pt>
                <c:pt idx="12">
                  <c:v>10.020040080160321</c:v>
                </c:pt>
                <c:pt idx="13">
                  <c:v>10.020040080160321</c:v>
                </c:pt>
                <c:pt idx="14">
                  <c:v>20.040080160320642</c:v>
                </c:pt>
                <c:pt idx="15">
                  <c:v>40.080160320641284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0F-4C4B-8F46-D70C94D5A054}"/>
            </c:ext>
          </c:extLst>
        </c:ser>
        <c:ser>
          <c:idx val="1"/>
          <c:order val="1"/>
          <c:tx>
            <c:strRef>
              <c:f>'3m healing'!$H$60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healing'!$H$107:$H$122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0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0</c:v>
                </c:pt>
                <c:pt idx="7">
                  <c:v>3.3400133600534403</c:v>
                </c:pt>
                <c:pt idx="8">
                  <c:v>0</c:v>
                </c:pt>
                <c:pt idx="9">
                  <c:v>3.3400133600534403</c:v>
                </c:pt>
                <c:pt idx="10">
                  <c:v>3.3400133600534403</c:v>
                </c:pt>
                <c:pt idx="11">
                  <c:v>6.6800267201068806</c:v>
                </c:pt>
                <c:pt idx="12">
                  <c:v>10.020040080160321</c:v>
                </c:pt>
                <c:pt idx="13">
                  <c:v>6.6800267201068806</c:v>
                </c:pt>
                <c:pt idx="14">
                  <c:v>10.020040080160321</c:v>
                </c:pt>
                <c:pt idx="15">
                  <c:v>30.060120240480963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10F-4C4B-8F46-D70C94D5A054}"/>
            </c:ext>
          </c:extLst>
        </c:ser>
        <c:ser>
          <c:idx val="2"/>
          <c:order val="2"/>
          <c:tx>
            <c:strRef>
              <c:f>'3m healing'!$I$60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healing'!$I$107:$I$122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0</c:v>
                </c:pt>
                <c:pt idx="4">
                  <c:v>6.6800267201068806</c:v>
                </c:pt>
                <c:pt idx="5">
                  <c:v>6.6800267201068806</c:v>
                </c:pt>
                <c:pt idx="6">
                  <c:v>3.3400133600534403</c:v>
                </c:pt>
                <c:pt idx="7">
                  <c:v>6.6800267201068806</c:v>
                </c:pt>
                <c:pt idx="8">
                  <c:v>3.3400133600534403</c:v>
                </c:pt>
                <c:pt idx="9">
                  <c:v>13.360053440213761</c:v>
                </c:pt>
                <c:pt idx="10">
                  <c:v>13.360053440213761</c:v>
                </c:pt>
                <c:pt idx="11">
                  <c:v>13.360053440213761</c:v>
                </c:pt>
                <c:pt idx="12">
                  <c:v>16.700066800267201</c:v>
                </c:pt>
                <c:pt idx="13">
                  <c:v>13.360053440213761</c:v>
                </c:pt>
                <c:pt idx="14">
                  <c:v>20.040080160320642</c:v>
                </c:pt>
                <c:pt idx="15">
                  <c:v>40.080160320641284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10F-4C4B-8F46-D70C94D5A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01760"/>
        <c:axId val="169703296"/>
      </c:scatterChart>
      <c:valAx>
        <c:axId val="169701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03296"/>
        <c:crosses val="autoZero"/>
        <c:crossBetween val="midCat"/>
      </c:valAx>
      <c:valAx>
        <c:axId val="16970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01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healing'!$G$61:$G$76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6.6800267201068806</c:v>
                </c:pt>
                <c:pt idx="5">
                  <c:v>6.6800267201068806</c:v>
                </c:pt>
                <c:pt idx="6">
                  <c:v>10.020040080160321</c:v>
                </c:pt>
                <c:pt idx="7">
                  <c:v>13.360053440213761</c:v>
                </c:pt>
                <c:pt idx="8">
                  <c:v>10.020040080160321</c:v>
                </c:pt>
                <c:pt idx="9">
                  <c:v>16.700066800267201</c:v>
                </c:pt>
                <c:pt idx="10">
                  <c:v>20.040080160320642</c:v>
                </c:pt>
                <c:pt idx="11">
                  <c:v>20.040080160320642</c:v>
                </c:pt>
                <c:pt idx="12">
                  <c:v>20.040080160320642</c:v>
                </c:pt>
                <c:pt idx="13">
                  <c:v>20.040080160320642</c:v>
                </c:pt>
                <c:pt idx="14">
                  <c:v>30.060120240480963</c:v>
                </c:pt>
                <c:pt idx="15">
                  <c:v>50.100200400801604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07-4D77-B36F-EE9DFE0DBCE8}"/>
            </c:ext>
          </c:extLst>
        </c:ser>
        <c:ser>
          <c:idx val="1"/>
          <c:order val="1"/>
          <c:tx>
            <c:strRef>
              <c:f>'6m healing'!$H$60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healing'!$H$61:$H$76</c:f>
              <c:numCache>
                <c:formatCode>0.0</c:formatCode>
                <c:ptCount val="16"/>
                <c:pt idx="0">
                  <c:v>0</c:v>
                </c:pt>
                <c:pt idx="1">
                  <c:v>3.3400133600534403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3.3400133600534403</c:v>
                </c:pt>
                <c:pt idx="5">
                  <c:v>6.6800267201068806</c:v>
                </c:pt>
                <c:pt idx="6">
                  <c:v>6.6800267201068806</c:v>
                </c:pt>
                <c:pt idx="7">
                  <c:v>6.6800267201068806</c:v>
                </c:pt>
                <c:pt idx="8">
                  <c:v>6.6800267201068806</c:v>
                </c:pt>
                <c:pt idx="9">
                  <c:v>10.020040080160321</c:v>
                </c:pt>
                <c:pt idx="10">
                  <c:v>13.360053440213761</c:v>
                </c:pt>
                <c:pt idx="11">
                  <c:v>13.360053440213761</c:v>
                </c:pt>
                <c:pt idx="12">
                  <c:v>13.360053440213761</c:v>
                </c:pt>
                <c:pt idx="13">
                  <c:v>13.360053440213761</c:v>
                </c:pt>
                <c:pt idx="14">
                  <c:v>20.040080160320642</c:v>
                </c:pt>
                <c:pt idx="15">
                  <c:v>46.760187040748164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807-4D77-B36F-EE9DFE0DBCE8}"/>
            </c:ext>
          </c:extLst>
        </c:ser>
        <c:ser>
          <c:idx val="2"/>
          <c:order val="2"/>
          <c:tx>
            <c:strRef>
              <c:f>'6m healing'!$I$60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healing'!$I$61:$I$76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3.3400133600534403</c:v>
                </c:pt>
                <c:pt idx="7">
                  <c:v>3.3400133600534403</c:v>
                </c:pt>
                <c:pt idx="8">
                  <c:v>3.3400133600534403</c:v>
                </c:pt>
                <c:pt idx="9">
                  <c:v>6.6800267201068806</c:v>
                </c:pt>
                <c:pt idx="10">
                  <c:v>6.6800267201068806</c:v>
                </c:pt>
                <c:pt idx="11">
                  <c:v>13.360053440213761</c:v>
                </c:pt>
                <c:pt idx="12">
                  <c:v>10.020040080160321</c:v>
                </c:pt>
                <c:pt idx="13">
                  <c:v>16.700066800267201</c:v>
                </c:pt>
                <c:pt idx="14">
                  <c:v>23.380093520374082</c:v>
                </c:pt>
                <c:pt idx="15">
                  <c:v>36.740146960587843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807-4D77-B36F-EE9DFE0DB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262464"/>
        <c:axId val="169288832"/>
      </c:scatterChart>
      <c:valAx>
        <c:axId val="169262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288832"/>
        <c:crosses val="autoZero"/>
        <c:crossBetween val="midCat"/>
      </c:valAx>
      <c:valAx>
        <c:axId val="16928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262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'6m healing'!$A$38:$A$53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healing'!$G$38:$G$53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10.020040080160321</c:v>
                </c:pt>
                <c:pt idx="5">
                  <c:v>10.020040080160321</c:v>
                </c:pt>
                <c:pt idx="6">
                  <c:v>10.020040080160321</c:v>
                </c:pt>
                <c:pt idx="7">
                  <c:v>13.360053440213761</c:v>
                </c:pt>
                <c:pt idx="8">
                  <c:v>13.360053440213761</c:v>
                </c:pt>
                <c:pt idx="9">
                  <c:v>16.700066800267201</c:v>
                </c:pt>
                <c:pt idx="10">
                  <c:v>16.700066800267201</c:v>
                </c:pt>
                <c:pt idx="11">
                  <c:v>16.700066800267201</c:v>
                </c:pt>
                <c:pt idx="12">
                  <c:v>16.700066800267201</c:v>
                </c:pt>
                <c:pt idx="13">
                  <c:v>20.040080160320642</c:v>
                </c:pt>
                <c:pt idx="14">
                  <c:v>30.060120240480963</c:v>
                </c:pt>
                <c:pt idx="15">
                  <c:v>46.760187040748164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D86-4755-8A44-A39C840A0283}"/>
            </c:ext>
          </c:extLst>
        </c:ser>
        <c:ser>
          <c:idx val="1"/>
          <c:order val="1"/>
          <c:tx>
            <c:strRef>
              <c:f>'6m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healing'!$H$38:$H$53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3.3400133600534403</c:v>
                </c:pt>
                <c:pt idx="10">
                  <c:v>0</c:v>
                </c:pt>
                <c:pt idx="11">
                  <c:v>3.3400133600534403</c:v>
                </c:pt>
                <c:pt idx="12">
                  <c:v>6.6800267201068806</c:v>
                </c:pt>
                <c:pt idx="13">
                  <c:v>6.6800267201068806</c:v>
                </c:pt>
                <c:pt idx="14">
                  <c:v>20.040080160320642</c:v>
                </c:pt>
                <c:pt idx="15">
                  <c:v>33.400133600534403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D86-4755-8A44-A39C840A0283}"/>
            </c:ext>
          </c:extLst>
        </c:ser>
        <c:ser>
          <c:idx val="2"/>
          <c:order val="2"/>
          <c:tx>
            <c:strRef>
              <c:f>'6m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healing'!$I$38:$I$53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3.3400133600534403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3.3400133600534403</c:v>
                </c:pt>
                <c:pt idx="7">
                  <c:v>3.3400133600534403</c:v>
                </c:pt>
                <c:pt idx="8">
                  <c:v>3.3400133600534403</c:v>
                </c:pt>
                <c:pt idx="9">
                  <c:v>6.6800267201068806</c:v>
                </c:pt>
                <c:pt idx="10">
                  <c:v>10.020040080160321</c:v>
                </c:pt>
                <c:pt idx="11">
                  <c:v>6.6800267201068806</c:v>
                </c:pt>
                <c:pt idx="12">
                  <c:v>10.020040080160321</c:v>
                </c:pt>
                <c:pt idx="13">
                  <c:v>10.020040080160321</c:v>
                </c:pt>
                <c:pt idx="14">
                  <c:v>13.360053440213761</c:v>
                </c:pt>
                <c:pt idx="15">
                  <c:v>33.400133600534403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D86-4755-8A44-A39C840A0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351424"/>
        <c:axId val="169365504"/>
      </c:scatterChart>
      <c:valAx>
        <c:axId val="169351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365504"/>
        <c:crosses val="autoZero"/>
        <c:crossBetween val="midCat"/>
      </c:valAx>
      <c:valAx>
        <c:axId val="16936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351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healing'!$G$84:$G$99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6.6800267201068806</c:v>
                </c:pt>
                <c:pt idx="7">
                  <c:v>6.6800267201068806</c:v>
                </c:pt>
                <c:pt idx="8">
                  <c:v>6.6800267201068806</c:v>
                </c:pt>
                <c:pt idx="9">
                  <c:v>6.6800267201068806</c:v>
                </c:pt>
                <c:pt idx="10">
                  <c:v>10.020040080160321</c:v>
                </c:pt>
                <c:pt idx="11">
                  <c:v>10.020040080160321</c:v>
                </c:pt>
                <c:pt idx="12">
                  <c:v>16.700066800267201</c:v>
                </c:pt>
                <c:pt idx="13">
                  <c:v>16.700066800267201</c:v>
                </c:pt>
                <c:pt idx="14">
                  <c:v>20.040080160320642</c:v>
                </c:pt>
                <c:pt idx="15">
                  <c:v>53.440213760855045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60-4D28-A8C0-FE4E19325E96}"/>
            </c:ext>
          </c:extLst>
        </c:ser>
        <c:ser>
          <c:idx val="1"/>
          <c:order val="1"/>
          <c:tx>
            <c:strRef>
              <c:f>'6m healing'!$H$60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healing'!$H$84:$H$99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3.3400133600534403</c:v>
                </c:pt>
                <c:pt idx="9">
                  <c:v>3.3400133600534403</c:v>
                </c:pt>
                <c:pt idx="10">
                  <c:v>3.3400133600534403</c:v>
                </c:pt>
                <c:pt idx="11">
                  <c:v>3.3400133600534403</c:v>
                </c:pt>
                <c:pt idx="12">
                  <c:v>6.6800267201068806</c:v>
                </c:pt>
                <c:pt idx="13">
                  <c:v>6.6800267201068806</c:v>
                </c:pt>
                <c:pt idx="14">
                  <c:v>16.700066800267201</c:v>
                </c:pt>
                <c:pt idx="15">
                  <c:v>33.400133600534403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F60-4D28-A8C0-FE4E19325E96}"/>
            </c:ext>
          </c:extLst>
        </c:ser>
        <c:ser>
          <c:idx val="2"/>
          <c:order val="2"/>
          <c:tx>
            <c:strRef>
              <c:f>'6m healing'!$I$60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healing'!$I$84:$I$99</c:f>
              <c:numCache>
                <c:formatCode>0.0</c:formatCode>
                <c:ptCount val="16"/>
                <c:pt idx="0">
                  <c:v>0</c:v>
                </c:pt>
                <c:pt idx="1">
                  <c:v>6.6800267201068806</c:v>
                </c:pt>
                <c:pt idx="2">
                  <c:v>6.6800267201068806</c:v>
                </c:pt>
                <c:pt idx="3">
                  <c:v>6.6800267201068806</c:v>
                </c:pt>
                <c:pt idx="4">
                  <c:v>6.6800267201068806</c:v>
                </c:pt>
                <c:pt idx="5">
                  <c:v>6.6800267201068806</c:v>
                </c:pt>
                <c:pt idx="6">
                  <c:v>10.020040080160321</c:v>
                </c:pt>
                <c:pt idx="7">
                  <c:v>13.360053440213761</c:v>
                </c:pt>
                <c:pt idx="8">
                  <c:v>13.360053440213761</c:v>
                </c:pt>
                <c:pt idx="9">
                  <c:v>13.360053440213761</c:v>
                </c:pt>
                <c:pt idx="10">
                  <c:v>13.360053440213761</c:v>
                </c:pt>
                <c:pt idx="11">
                  <c:v>20.040080160320642</c:v>
                </c:pt>
                <c:pt idx="12">
                  <c:v>23.380093520374082</c:v>
                </c:pt>
                <c:pt idx="13">
                  <c:v>23.380093520374082</c:v>
                </c:pt>
                <c:pt idx="14">
                  <c:v>23.380093520374082</c:v>
                </c:pt>
                <c:pt idx="15">
                  <c:v>50.100200400801604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F60-4D28-A8C0-FE4E1932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237952"/>
        <c:axId val="172239488"/>
      </c:scatterChart>
      <c:valAx>
        <c:axId val="172237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239488"/>
        <c:crosses val="autoZero"/>
        <c:crossBetween val="midCat"/>
      </c:valAx>
      <c:valAx>
        <c:axId val="17223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237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healing'!$G$107:$G$122</c:f>
              <c:numCache>
                <c:formatCode>0.0</c:formatCode>
                <c:ptCount val="16"/>
                <c:pt idx="0">
                  <c:v>0</c:v>
                </c:pt>
                <c:pt idx="1">
                  <c:v>3.3400133600534403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6.6800267201068806</c:v>
                </c:pt>
                <c:pt idx="7">
                  <c:v>6.6800267201068806</c:v>
                </c:pt>
                <c:pt idx="8">
                  <c:v>10.020040080160321</c:v>
                </c:pt>
                <c:pt idx="9">
                  <c:v>10.020040080160321</c:v>
                </c:pt>
                <c:pt idx="10">
                  <c:v>10.020040080160321</c:v>
                </c:pt>
                <c:pt idx="11">
                  <c:v>10.020040080160321</c:v>
                </c:pt>
                <c:pt idx="12">
                  <c:v>10.020040080160321</c:v>
                </c:pt>
                <c:pt idx="13">
                  <c:v>10.020040080160321</c:v>
                </c:pt>
                <c:pt idx="14">
                  <c:v>20.040080160320642</c:v>
                </c:pt>
                <c:pt idx="15">
                  <c:v>36.740146960587843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67-4B7D-A9E7-666EF1B8F116}"/>
            </c:ext>
          </c:extLst>
        </c:ser>
        <c:ser>
          <c:idx val="1"/>
          <c:order val="1"/>
          <c:tx>
            <c:strRef>
              <c:f>'6m healing'!$H$60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healing'!$H$107:$H$122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3.3400133600534403</c:v>
                </c:pt>
                <c:pt idx="10">
                  <c:v>6.6800267201068806</c:v>
                </c:pt>
                <c:pt idx="11">
                  <c:v>3.3400133600534403</c:v>
                </c:pt>
                <c:pt idx="12">
                  <c:v>10.020040080160321</c:v>
                </c:pt>
                <c:pt idx="13">
                  <c:v>13.360053440213761</c:v>
                </c:pt>
                <c:pt idx="14">
                  <c:v>16.700066800267201</c:v>
                </c:pt>
                <c:pt idx="15">
                  <c:v>76.820307281229134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167-4B7D-A9E7-666EF1B8F116}"/>
            </c:ext>
          </c:extLst>
        </c:ser>
        <c:ser>
          <c:idx val="2"/>
          <c:order val="2"/>
          <c:tx>
            <c:strRef>
              <c:f>'6m healing'!$I$60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'6m healing'!$I$107:$I$122</c:f>
              <c:numCache>
                <c:formatCode>0.0</c:formatCode>
                <c:ptCount val="16"/>
                <c:pt idx="0">
                  <c:v>0</c:v>
                </c:pt>
                <c:pt idx="1">
                  <c:v>3.3400133600534403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6.6800267201068806</c:v>
                </c:pt>
                <c:pt idx="7">
                  <c:v>6.6800267201068806</c:v>
                </c:pt>
                <c:pt idx="8">
                  <c:v>6.6800267201068806</c:v>
                </c:pt>
                <c:pt idx="9">
                  <c:v>13.360053440213761</c:v>
                </c:pt>
                <c:pt idx="10">
                  <c:v>13.360053440213761</c:v>
                </c:pt>
                <c:pt idx="11">
                  <c:v>13.360053440213761</c:v>
                </c:pt>
                <c:pt idx="12">
                  <c:v>20.040080160320642</c:v>
                </c:pt>
                <c:pt idx="13">
                  <c:v>20.040080160320642</c:v>
                </c:pt>
                <c:pt idx="14">
                  <c:v>20.040080160320642</c:v>
                </c:pt>
                <c:pt idx="15">
                  <c:v>46.760187040748164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167-4B7D-A9E7-666EF1B8F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392448"/>
        <c:axId val="172393984"/>
      </c:scatterChart>
      <c:valAx>
        <c:axId val="172392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93984"/>
        <c:crosses val="autoZero"/>
        <c:crossBetween val="midCat"/>
      </c:valAx>
      <c:valAx>
        <c:axId val="17239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92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'Cracking day'!$A$38:$A$53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day'!$G$38:$G$53</c:f>
              <c:numCache>
                <c:formatCode>0.0</c:formatCode>
                <c:ptCount val="16"/>
                <c:pt idx="0">
                  <c:v>0</c:v>
                </c:pt>
                <c:pt idx="1">
                  <c:v>13.360053440213761</c:v>
                </c:pt>
                <c:pt idx="2">
                  <c:v>13.360053440213761</c:v>
                </c:pt>
                <c:pt idx="3">
                  <c:v>13.360053440213761</c:v>
                </c:pt>
                <c:pt idx="4">
                  <c:v>13.360053440213761</c:v>
                </c:pt>
                <c:pt idx="5">
                  <c:v>13.360053440213761</c:v>
                </c:pt>
                <c:pt idx="6">
                  <c:v>13.360053440213761</c:v>
                </c:pt>
                <c:pt idx="7">
                  <c:v>13.360053440213761</c:v>
                </c:pt>
                <c:pt idx="8">
                  <c:v>13.360053440213761</c:v>
                </c:pt>
                <c:pt idx="9">
                  <c:v>16.700066800267201</c:v>
                </c:pt>
                <c:pt idx="10">
                  <c:v>16.700066800267201</c:v>
                </c:pt>
                <c:pt idx="11">
                  <c:v>16.700066800267201</c:v>
                </c:pt>
                <c:pt idx="12">
                  <c:v>20.040080160320642</c:v>
                </c:pt>
                <c:pt idx="13">
                  <c:v>20.040080160320642</c:v>
                </c:pt>
                <c:pt idx="14">
                  <c:v>20.040080160320642</c:v>
                </c:pt>
                <c:pt idx="15">
                  <c:v>43.420173680694724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83-44F8-8F89-11805ABF9360}"/>
            </c:ext>
          </c:extLst>
        </c:ser>
        <c:ser>
          <c:idx val="1"/>
          <c:order val="1"/>
          <c:tx>
            <c:strRef>
              <c:f>'Cracking day'!$H$37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day'!$H$38:$H$53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6.6800267201068806</c:v>
                </c:pt>
                <c:pt idx="7">
                  <c:v>6.6800267201068806</c:v>
                </c:pt>
                <c:pt idx="8">
                  <c:v>6.6800267201068806</c:v>
                </c:pt>
                <c:pt idx="9">
                  <c:v>10.020040080160321</c:v>
                </c:pt>
                <c:pt idx="10">
                  <c:v>10.020040080160321</c:v>
                </c:pt>
                <c:pt idx="11">
                  <c:v>10.020040080160321</c:v>
                </c:pt>
                <c:pt idx="12">
                  <c:v>16.700066800267201</c:v>
                </c:pt>
                <c:pt idx="13">
                  <c:v>16.700066800267201</c:v>
                </c:pt>
                <c:pt idx="14">
                  <c:v>16.700066800267201</c:v>
                </c:pt>
                <c:pt idx="15">
                  <c:v>33.400133600534403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83-44F8-8F89-11805ABF9360}"/>
            </c:ext>
          </c:extLst>
        </c:ser>
        <c:ser>
          <c:idx val="2"/>
          <c:order val="2"/>
          <c:tx>
            <c:strRef>
              <c:f>'Cracking day'!$I$37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day'!$I$38:$I$53</c:f>
              <c:numCache>
                <c:formatCode>0.0</c:formatCode>
                <c:ptCount val="16"/>
                <c:pt idx="0">
                  <c:v>0</c:v>
                </c:pt>
                <c:pt idx="1">
                  <c:v>3.3400133600534403</c:v>
                </c:pt>
                <c:pt idx="2">
                  <c:v>13.360053440213761</c:v>
                </c:pt>
                <c:pt idx="3">
                  <c:v>13.360053440213761</c:v>
                </c:pt>
                <c:pt idx="4">
                  <c:v>13.360053440213761</c:v>
                </c:pt>
                <c:pt idx="5">
                  <c:v>13.360053440213761</c:v>
                </c:pt>
                <c:pt idx="6">
                  <c:v>16.700066800267201</c:v>
                </c:pt>
                <c:pt idx="7">
                  <c:v>20.040080160320642</c:v>
                </c:pt>
                <c:pt idx="8">
                  <c:v>20.040080160320642</c:v>
                </c:pt>
                <c:pt idx="9">
                  <c:v>23.380093520374082</c:v>
                </c:pt>
                <c:pt idx="10">
                  <c:v>23.380093520374082</c:v>
                </c:pt>
                <c:pt idx="11">
                  <c:v>26.720106880427522</c:v>
                </c:pt>
                <c:pt idx="12">
                  <c:v>26.720106880427522</c:v>
                </c:pt>
                <c:pt idx="13">
                  <c:v>26.720106880427522</c:v>
                </c:pt>
                <c:pt idx="14">
                  <c:v>26.720106880427522</c:v>
                </c:pt>
                <c:pt idx="15">
                  <c:v>46.760187040748164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83-44F8-8F89-11805ABF9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090112"/>
        <c:axId val="130091648"/>
      </c:scatterChart>
      <c:valAx>
        <c:axId val="130090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091648"/>
        <c:crosses val="autoZero"/>
        <c:crossBetween val="midCat"/>
      </c:valAx>
      <c:valAx>
        <c:axId val="1300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090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day'!$G$84:$G$99</c:f>
              <c:numCache>
                <c:formatCode>0.0</c:formatCode>
                <c:ptCount val="16"/>
                <c:pt idx="0">
                  <c:v>0</c:v>
                </c:pt>
                <c:pt idx="1">
                  <c:v>10.020040080160321</c:v>
                </c:pt>
                <c:pt idx="2">
                  <c:v>13.360053440213761</c:v>
                </c:pt>
                <c:pt idx="3">
                  <c:v>13.360053440213761</c:v>
                </c:pt>
                <c:pt idx="4">
                  <c:v>16.700066800267201</c:v>
                </c:pt>
                <c:pt idx="5">
                  <c:v>16.700066800267201</c:v>
                </c:pt>
                <c:pt idx="6">
                  <c:v>16.700066800267201</c:v>
                </c:pt>
                <c:pt idx="7">
                  <c:v>20.040080160320642</c:v>
                </c:pt>
                <c:pt idx="8">
                  <c:v>20.040080160320642</c:v>
                </c:pt>
                <c:pt idx="9">
                  <c:v>20.040080160320642</c:v>
                </c:pt>
                <c:pt idx="10">
                  <c:v>20.040080160320642</c:v>
                </c:pt>
                <c:pt idx="11">
                  <c:v>20.040080160320642</c:v>
                </c:pt>
                <c:pt idx="12">
                  <c:v>23.380093520374082</c:v>
                </c:pt>
                <c:pt idx="13">
                  <c:v>30.060120240480963</c:v>
                </c:pt>
                <c:pt idx="14">
                  <c:v>30.060120240480963</c:v>
                </c:pt>
                <c:pt idx="15">
                  <c:v>40.080160320641284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36-455F-871C-F9FE4808BA21}"/>
            </c:ext>
          </c:extLst>
        </c:ser>
        <c:ser>
          <c:idx val="1"/>
          <c:order val="1"/>
          <c:tx>
            <c:strRef>
              <c:f>'Cracking day'!$H$60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day'!$H$84:$H$99</c:f>
              <c:numCache>
                <c:formatCode>0.0</c:formatCode>
                <c:ptCount val="16"/>
                <c:pt idx="0">
                  <c:v>0</c:v>
                </c:pt>
                <c:pt idx="1">
                  <c:v>6.6800267201068806</c:v>
                </c:pt>
                <c:pt idx="2">
                  <c:v>13.360053440213761</c:v>
                </c:pt>
                <c:pt idx="3">
                  <c:v>13.360053440213761</c:v>
                </c:pt>
                <c:pt idx="4">
                  <c:v>13.360053440213761</c:v>
                </c:pt>
                <c:pt idx="5">
                  <c:v>13.360053440213761</c:v>
                </c:pt>
                <c:pt idx="6">
                  <c:v>13.360053440213761</c:v>
                </c:pt>
                <c:pt idx="7">
                  <c:v>13.360053440213761</c:v>
                </c:pt>
                <c:pt idx="8">
                  <c:v>13.360053440213761</c:v>
                </c:pt>
                <c:pt idx="9">
                  <c:v>13.360053440213761</c:v>
                </c:pt>
                <c:pt idx="10">
                  <c:v>13.360053440213761</c:v>
                </c:pt>
                <c:pt idx="11">
                  <c:v>20.040080160320642</c:v>
                </c:pt>
                <c:pt idx="12">
                  <c:v>20.040080160320642</c:v>
                </c:pt>
                <c:pt idx="13">
                  <c:v>26.720106880427522</c:v>
                </c:pt>
                <c:pt idx="14">
                  <c:v>26.720106880427522</c:v>
                </c:pt>
                <c:pt idx="15">
                  <c:v>33.400133600534403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C36-455F-871C-F9FE4808BA21}"/>
            </c:ext>
          </c:extLst>
        </c:ser>
        <c:ser>
          <c:idx val="2"/>
          <c:order val="2"/>
          <c:tx>
            <c:strRef>
              <c:f>'Cracking day'!$I$60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day'!$I$84:$I$99</c:f>
              <c:numCache>
                <c:formatCode>0.0</c:formatCode>
                <c:ptCount val="16"/>
                <c:pt idx="0">
                  <c:v>0</c:v>
                </c:pt>
                <c:pt idx="1">
                  <c:v>3.3400133600534403</c:v>
                </c:pt>
                <c:pt idx="2">
                  <c:v>6.6800267201068806</c:v>
                </c:pt>
                <c:pt idx="3">
                  <c:v>6.6800267201068806</c:v>
                </c:pt>
                <c:pt idx="4">
                  <c:v>6.6800267201068806</c:v>
                </c:pt>
                <c:pt idx="5">
                  <c:v>6.6800267201068806</c:v>
                </c:pt>
                <c:pt idx="6">
                  <c:v>6.6800267201068806</c:v>
                </c:pt>
                <c:pt idx="7">
                  <c:v>6.6800267201068806</c:v>
                </c:pt>
                <c:pt idx="8">
                  <c:v>6.6800267201068806</c:v>
                </c:pt>
                <c:pt idx="9">
                  <c:v>6.6800267201068806</c:v>
                </c:pt>
                <c:pt idx="10">
                  <c:v>6.6800267201068806</c:v>
                </c:pt>
                <c:pt idx="11">
                  <c:v>6.6800267201068806</c:v>
                </c:pt>
                <c:pt idx="12">
                  <c:v>13.360053440213761</c:v>
                </c:pt>
                <c:pt idx="13">
                  <c:v>13.360053440213761</c:v>
                </c:pt>
                <c:pt idx="14">
                  <c:v>13.360053440213761</c:v>
                </c:pt>
                <c:pt idx="15">
                  <c:v>23.380093520374082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C36-455F-871C-F9FE4808B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204416"/>
        <c:axId val="150205952"/>
      </c:scatterChart>
      <c:valAx>
        <c:axId val="15020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205952"/>
        <c:crosses val="autoZero"/>
        <c:crossBetween val="midCat"/>
      </c:valAx>
      <c:valAx>
        <c:axId val="15020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204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day'!$G$107:$G$122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10.020040080160321</c:v>
                </c:pt>
                <c:pt idx="3">
                  <c:v>10.020040080160321</c:v>
                </c:pt>
                <c:pt idx="4">
                  <c:v>10.020040080160321</c:v>
                </c:pt>
                <c:pt idx="5">
                  <c:v>10.020040080160321</c:v>
                </c:pt>
                <c:pt idx="6">
                  <c:v>10.020040080160321</c:v>
                </c:pt>
                <c:pt idx="7">
                  <c:v>10.020040080160321</c:v>
                </c:pt>
                <c:pt idx="8">
                  <c:v>10.020040080160321</c:v>
                </c:pt>
                <c:pt idx="9">
                  <c:v>10.020040080160321</c:v>
                </c:pt>
                <c:pt idx="10">
                  <c:v>10.020040080160321</c:v>
                </c:pt>
                <c:pt idx="11">
                  <c:v>10.020040080160321</c:v>
                </c:pt>
                <c:pt idx="12">
                  <c:v>10.020040080160321</c:v>
                </c:pt>
                <c:pt idx="13">
                  <c:v>10.020040080160321</c:v>
                </c:pt>
                <c:pt idx="14">
                  <c:v>10.020040080160321</c:v>
                </c:pt>
                <c:pt idx="15">
                  <c:v>20.040080160320642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DC-4D4F-84CD-14CB21F0B759}"/>
            </c:ext>
          </c:extLst>
        </c:ser>
        <c:ser>
          <c:idx val="1"/>
          <c:order val="1"/>
          <c:tx>
            <c:strRef>
              <c:f>'Cracking day'!$H$60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day'!$H$107:$H$122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10.020040080160321</c:v>
                </c:pt>
                <c:pt idx="3">
                  <c:v>10.020040080160321</c:v>
                </c:pt>
                <c:pt idx="4">
                  <c:v>10.020040080160321</c:v>
                </c:pt>
                <c:pt idx="5">
                  <c:v>10.020040080160321</c:v>
                </c:pt>
                <c:pt idx="6">
                  <c:v>13.360053440213761</c:v>
                </c:pt>
                <c:pt idx="7">
                  <c:v>13.360053440213761</c:v>
                </c:pt>
                <c:pt idx="8">
                  <c:v>13.360053440213761</c:v>
                </c:pt>
                <c:pt idx="9">
                  <c:v>6.6800267201068806</c:v>
                </c:pt>
                <c:pt idx="10">
                  <c:v>13.360053440213761</c:v>
                </c:pt>
                <c:pt idx="11">
                  <c:v>13.360053440213761</c:v>
                </c:pt>
                <c:pt idx="12">
                  <c:v>13.360053440213761</c:v>
                </c:pt>
                <c:pt idx="13">
                  <c:v>13.360053440213761</c:v>
                </c:pt>
                <c:pt idx="14">
                  <c:v>13.360053440213761</c:v>
                </c:pt>
                <c:pt idx="15">
                  <c:v>23.380093520374082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DDC-4D4F-84CD-14CB21F0B759}"/>
            </c:ext>
          </c:extLst>
        </c:ser>
        <c:ser>
          <c:idx val="2"/>
          <c:order val="2"/>
          <c:tx>
            <c:strRef>
              <c:f>'Cracking day'!$I$60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day'!$I$107:$I$122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13.360053440213761</c:v>
                </c:pt>
                <c:pt idx="3">
                  <c:v>13.360053440213761</c:v>
                </c:pt>
                <c:pt idx="4">
                  <c:v>13.360053440213761</c:v>
                </c:pt>
                <c:pt idx="5">
                  <c:v>13.360053440213761</c:v>
                </c:pt>
                <c:pt idx="6">
                  <c:v>13.360053440213761</c:v>
                </c:pt>
                <c:pt idx="7">
                  <c:v>16.700066800267201</c:v>
                </c:pt>
                <c:pt idx="8">
                  <c:v>16.700066800267201</c:v>
                </c:pt>
                <c:pt idx="9">
                  <c:v>20.040080160320642</c:v>
                </c:pt>
                <c:pt idx="10">
                  <c:v>20.040080160320642</c:v>
                </c:pt>
                <c:pt idx="11">
                  <c:v>20.040080160320642</c:v>
                </c:pt>
                <c:pt idx="12">
                  <c:v>20.040080160320642</c:v>
                </c:pt>
                <c:pt idx="13">
                  <c:v>20.040080160320642</c:v>
                </c:pt>
                <c:pt idx="14">
                  <c:v>20.040080160320642</c:v>
                </c:pt>
                <c:pt idx="15">
                  <c:v>36.740146960587843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DDC-4D4F-84CD-14CB21F0B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374272"/>
        <c:axId val="130392448"/>
      </c:scatterChart>
      <c:valAx>
        <c:axId val="130374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392448"/>
        <c:crosses val="autoZero"/>
        <c:crossBetween val="midCat"/>
      </c:valAx>
      <c:valAx>
        <c:axId val="13039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374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healing'!$G$61:$G$76</c:f>
              <c:numCache>
                <c:formatCode>0.0</c:formatCode>
                <c:ptCount val="16"/>
                <c:pt idx="0">
                  <c:v>0</c:v>
                </c:pt>
                <c:pt idx="1">
                  <c:v>13.360053440213761</c:v>
                </c:pt>
                <c:pt idx="2">
                  <c:v>16.700066800267201</c:v>
                </c:pt>
                <c:pt idx="3">
                  <c:v>16.700066800267201</c:v>
                </c:pt>
                <c:pt idx="4">
                  <c:v>16.700066800267201</c:v>
                </c:pt>
                <c:pt idx="5">
                  <c:v>16.700066800267201</c:v>
                </c:pt>
                <c:pt idx="6">
                  <c:v>16.700066800267201</c:v>
                </c:pt>
                <c:pt idx="7">
                  <c:v>16.700066800267201</c:v>
                </c:pt>
                <c:pt idx="8">
                  <c:v>20.040080160320642</c:v>
                </c:pt>
                <c:pt idx="9">
                  <c:v>20.040080160320642</c:v>
                </c:pt>
                <c:pt idx="10">
                  <c:v>20.040080160320642</c:v>
                </c:pt>
                <c:pt idx="11">
                  <c:v>20.040080160320642</c:v>
                </c:pt>
                <c:pt idx="12">
                  <c:v>20.040080160320642</c:v>
                </c:pt>
                <c:pt idx="13">
                  <c:v>23.380093520374082</c:v>
                </c:pt>
                <c:pt idx="14">
                  <c:v>26.720106880427522</c:v>
                </c:pt>
                <c:pt idx="15">
                  <c:v>40.080160320641284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D9-4CDD-B344-EA47FFE881ED}"/>
            </c:ext>
          </c:extLst>
        </c:ser>
        <c:ser>
          <c:idx val="1"/>
          <c:order val="1"/>
          <c:tx>
            <c:strRef>
              <c:f>'28d healing'!$H$60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healing'!$H$61:$H$76</c:f>
              <c:numCache>
                <c:formatCode>0.0</c:formatCode>
                <c:ptCount val="16"/>
                <c:pt idx="0">
                  <c:v>0</c:v>
                </c:pt>
                <c:pt idx="1">
                  <c:v>16.700066800267201</c:v>
                </c:pt>
                <c:pt idx="2">
                  <c:v>16.700066800267201</c:v>
                </c:pt>
                <c:pt idx="3">
                  <c:v>20.040080160320642</c:v>
                </c:pt>
                <c:pt idx="4">
                  <c:v>20.040080160320642</c:v>
                </c:pt>
                <c:pt idx="5">
                  <c:v>20.040080160320642</c:v>
                </c:pt>
                <c:pt idx="6">
                  <c:v>23.380093520374082</c:v>
                </c:pt>
                <c:pt idx="7">
                  <c:v>23.380093520374082</c:v>
                </c:pt>
                <c:pt idx="8">
                  <c:v>26.720106880427522</c:v>
                </c:pt>
                <c:pt idx="9">
                  <c:v>30.060120240480963</c:v>
                </c:pt>
                <c:pt idx="10">
                  <c:v>30.060120240480963</c:v>
                </c:pt>
                <c:pt idx="11">
                  <c:v>33.400133600534403</c:v>
                </c:pt>
                <c:pt idx="12">
                  <c:v>33.400133600534403</c:v>
                </c:pt>
                <c:pt idx="13">
                  <c:v>33.400133600534403</c:v>
                </c:pt>
                <c:pt idx="14">
                  <c:v>33.400133600534403</c:v>
                </c:pt>
                <c:pt idx="15">
                  <c:v>43.420173680694724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ED9-4CDD-B344-EA47FFE881ED}"/>
            </c:ext>
          </c:extLst>
        </c:ser>
        <c:ser>
          <c:idx val="2"/>
          <c:order val="2"/>
          <c:tx>
            <c:strRef>
              <c:f>'28d healing'!$I$60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healing'!$I$61:$I$76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6.6800267201068806</c:v>
                </c:pt>
                <c:pt idx="3">
                  <c:v>6.6800267201068806</c:v>
                </c:pt>
                <c:pt idx="4">
                  <c:v>13.360053440213761</c:v>
                </c:pt>
                <c:pt idx="5">
                  <c:v>13.360053440213761</c:v>
                </c:pt>
                <c:pt idx="6">
                  <c:v>13.360053440213761</c:v>
                </c:pt>
                <c:pt idx="7">
                  <c:v>13.360053440213761</c:v>
                </c:pt>
                <c:pt idx="8">
                  <c:v>13.360053440213761</c:v>
                </c:pt>
                <c:pt idx="9">
                  <c:v>16.700066800267201</c:v>
                </c:pt>
                <c:pt idx="10">
                  <c:v>16.700066800267201</c:v>
                </c:pt>
                <c:pt idx="11">
                  <c:v>16.700066800267201</c:v>
                </c:pt>
                <c:pt idx="12">
                  <c:v>16.700066800267201</c:v>
                </c:pt>
                <c:pt idx="13">
                  <c:v>20.040080160320642</c:v>
                </c:pt>
                <c:pt idx="14">
                  <c:v>20.040080160320642</c:v>
                </c:pt>
                <c:pt idx="15">
                  <c:v>36.740146960587843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ED9-4CDD-B344-EA47FFE88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27072"/>
        <c:axId val="167028608"/>
      </c:scatterChart>
      <c:valAx>
        <c:axId val="167027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28608"/>
        <c:crosses val="autoZero"/>
        <c:crossBetween val="midCat"/>
      </c:valAx>
      <c:valAx>
        <c:axId val="16702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27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'28d healing'!$A$38:$A$53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healing'!$G$38:$G$53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6.6800267201068806</c:v>
                </c:pt>
                <c:pt idx="5">
                  <c:v>6.6800267201068806</c:v>
                </c:pt>
                <c:pt idx="6">
                  <c:v>6.6800267201068806</c:v>
                </c:pt>
                <c:pt idx="7">
                  <c:v>6.6800267201068806</c:v>
                </c:pt>
                <c:pt idx="8">
                  <c:v>6.6800267201068806</c:v>
                </c:pt>
                <c:pt idx="9">
                  <c:v>10.020040080160321</c:v>
                </c:pt>
                <c:pt idx="10">
                  <c:v>10.020040080160321</c:v>
                </c:pt>
                <c:pt idx="11">
                  <c:v>10.020040080160321</c:v>
                </c:pt>
                <c:pt idx="12">
                  <c:v>10.020040080160321</c:v>
                </c:pt>
                <c:pt idx="13">
                  <c:v>10.020040080160321</c:v>
                </c:pt>
                <c:pt idx="14">
                  <c:v>10.020040080160321</c:v>
                </c:pt>
                <c:pt idx="15">
                  <c:v>33.400133600534403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24-41D0-8D76-575085F76C53}"/>
            </c:ext>
          </c:extLst>
        </c:ser>
        <c:ser>
          <c:idx val="1"/>
          <c:order val="1"/>
          <c:tx>
            <c:strRef>
              <c:f>'28d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healing'!$H$38:$H$53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3.3400133600534403</c:v>
                </c:pt>
                <c:pt idx="5">
                  <c:v>6.6800267201068806</c:v>
                </c:pt>
                <c:pt idx="6">
                  <c:v>10.020040080160321</c:v>
                </c:pt>
                <c:pt idx="7">
                  <c:v>10.020040080160321</c:v>
                </c:pt>
                <c:pt idx="8">
                  <c:v>10.020040080160321</c:v>
                </c:pt>
                <c:pt idx="9">
                  <c:v>10.020040080160321</c:v>
                </c:pt>
                <c:pt idx="10">
                  <c:v>10.020040080160321</c:v>
                </c:pt>
                <c:pt idx="11">
                  <c:v>10.020040080160321</c:v>
                </c:pt>
                <c:pt idx="12">
                  <c:v>10.020040080160321</c:v>
                </c:pt>
                <c:pt idx="13">
                  <c:v>13.360053440213761</c:v>
                </c:pt>
                <c:pt idx="14">
                  <c:v>13.360053440213761</c:v>
                </c:pt>
                <c:pt idx="15">
                  <c:v>30.060120240480963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524-41D0-8D76-575085F76C53}"/>
            </c:ext>
          </c:extLst>
        </c:ser>
        <c:ser>
          <c:idx val="2"/>
          <c:order val="2"/>
          <c:tx>
            <c:strRef>
              <c:f>'28d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healing'!$A$38:$A$53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healing'!$I$38:$I$53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6.6800267201068806</c:v>
                </c:pt>
                <c:pt idx="4">
                  <c:v>13.360053440213761</c:v>
                </c:pt>
                <c:pt idx="5">
                  <c:v>13.360053440213761</c:v>
                </c:pt>
                <c:pt idx="6">
                  <c:v>20.040080160320642</c:v>
                </c:pt>
                <c:pt idx="7">
                  <c:v>20.040080160320642</c:v>
                </c:pt>
                <c:pt idx="8">
                  <c:v>20.040080160320642</c:v>
                </c:pt>
                <c:pt idx="9">
                  <c:v>20.040080160320642</c:v>
                </c:pt>
                <c:pt idx="10">
                  <c:v>23.380093520374082</c:v>
                </c:pt>
                <c:pt idx="11">
                  <c:v>23.380093520374082</c:v>
                </c:pt>
                <c:pt idx="12">
                  <c:v>26.720106880427522</c:v>
                </c:pt>
                <c:pt idx="13">
                  <c:v>26.720106880427522</c:v>
                </c:pt>
                <c:pt idx="14">
                  <c:v>30.060120240480963</c:v>
                </c:pt>
                <c:pt idx="15">
                  <c:v>46.760187040748164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524-41D0-8D76-575085F76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87104"/>
        <c:axId val="167105280"/>
      </c:scatterChart>
      <c:valAx>
        <c:axId val="16708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05280"/>
        <c:crosses val="autoZero"/>
        <c:crossBetween val="midCat"/>
      </c:valAx>
      <c:valAx>
        <c:axId val="16710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87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healing'!$G$84:$G$99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10.020040080160321</c:v>
                </c:pt>
                <c:pt idx="7">
                  <c:v>10.020040080160321</c:v>
                </c:pt>
                <c:pt idx="8">
                  <c:v>10.020040080160321</c:v>
                </c:pt>
                <c:pt idx="9">
                  <c:v>10.020040080160321</c:v>
                </c:pt>
                <c:pt idx="10">
                  <c:v>10.020040080160321</c:v>
                </c:pt>
                <c:pt idx="11">
                  <c:v>10.020040080160321</c:v>
                </c:pt>
                <c:pt idx="12">
                  <c:v>10.020040080160321</c:v>
                </c:pt>
                <c:pt idx="13">
                  <c:v>10.020040080160321</c:v>
                </c:pt>
                <c:pt idx="14">
                  <c:v>16.700066800267201</c:v>
                </c:pt>
                <c:pt idx="15">
                  <c:v>100.20040080160321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70-4510-82DE-BBBDE472A67F}"/>
            </c:ext>
          </c:extLst>
        </c:ser>
        <c:ser>
          <c:idx val="1"/>
          <c:order val="1"/>
          <c:tx>
            <c:strRef>
              <c:f>'28d healing'!$H$60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healing'!$H$84:$H$99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10.020040080160321</c:v>
                </c:pt>
                <c:pt idx="7">
                  <c:v>10.020040080160321</c:v>
                </c:pt>
                <c:pt idx="8">
                  <c:v>10.020040080160321</c:v>
                </c:pt>
                <c:pt idx="9">
                  <c:v>10.020040080160321</c:v>
                </c:pt>
                <c:pt idx="10">
                  <c:v>10.020040080160321</c:v>
                </c:pt>
                <c:pt idx="11">
                  <c:v>10.020040080160321</c:v>
                </c:pt>
                <c:pt idx="12">
                  <c:v>10.020040080160321</c:v>
                </c:pt>
                <c:pt idx="13">
                  <c:v>13.360053440213761</c:v>
                </c:pt>
                <c:pt idx="14">
                  <c:v>16.700066800267201</c:v>
                </c:pt>
                <c:pt idx="15">
                  <c:v>23.380093520374082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970-4510-82DE-BBBDE472A67F}"/>
            </c:ext>
          </c:extLst>
        </c:ser>
        <c:ser>
          <c:idx val="2"/>
          <c:order val="2"/>
          <c:tx>
            <c:strRef>
              <c:f>'28d healing'!$I$60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healing'!$A$84:$A$99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healing'!$I$84:$I$99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6.6800267201068806</c:v>
                </c:pt>
                <c:pt idx="7">
                  <c:v>6.6800267201068806</c:v>
                </c:pt>
                <c:pt idx="8">
                  <c:v>6.6800267201068806</c:v>
                </c:pt>
                <c:pt idx="9">
                  <c:v>10.020040080160321</c:v>
                </c:pt>
                <c:pt idx="10">
                  <c:v>10.020040080160321</c:v>
                </c:pt>
                <c:pt idx="11">
                  <c:v>10.020040080160321</c:v>
                </c:pt>
                <c:pt idx="12">
                  <c:v>10.020040080160321</c:v>
                </c:pt>
                <c:pt idx="13">
                  <c:v>10.020040080160321</c:v>
                </c:pt>
                <c:pt idx="14">
                  <c:v>10.020040080160321</c:v>
                </c:pt>
                <c:pt idx="15">
                  <c:v>23.380093520374082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970-4510-82DE-BBBDE472A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331136"/>
        <c:axId val="168332672"/>
      </c:scatterChart>
      <c:valAx>
        <c:axId val="168331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332672"/>
        <c:crosses val="autoZero"/>
        <c:crossBetween val="midCat"/>
      </c:valAx>
      <c:valAx>
        <c:axId val="16833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331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healing'!$G$107:$G$122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10.020040080160321</c:v>
                </c:pt>
                <c:pt idx="5">
                  <c:v>10.020040080160321</c:v>
                </c:pt>
                <c:pt idx="6">
                  <c:v>10.020040080160321</c:v>
                </c:pt>
                <c:pt idx="7">
                  <c:v>10.020040080160321</c:v>
                </c:pt>
                <c:pt idx="8">
                  <c:v>10.020040080160321</c:v>
                </c:pt>
                <c:pt idx="9">
                  <c:v>10.020040080160321</c:v>
                </c:pt>
                <c:pt idx="10">
                  <c:v>13.360053440213761</c:v>
                </c:pt>
                <c:pt idx="11">
                  <c:v>16.700066800267201</c:v>
                </c:pt>
                <c:pt idx="12">
                  <c:v>20.040080160320642</c:v>
                </c:pt>
                <c:pt idx="13">
                  <c:v>20.040080160320642</c:v>
                </c:pt>
                <c:pt idx="14">
                  <c:v>20.040080160320642</c:v>
                </c:pt>
                <c:pt idx="15">
                  <c:v>96.860387441549776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B00-44D3-AB26-571FEF815093}"/>
            </c:ext>
          </c:extLst>
        </c:ser>
        <c:ser>
          <c:idx val="1"/>
          <c:order val="1"/>
          <c:tx>
            <c:strRef>
              <c:f>'28d healing'!$H$60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healing'!$H$107:$H$122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6.6800267201068806</c:v>
                </c:pt>
                <c:pt idx="3">
                  <c:v>13.360053440213761</c:v>
                </c:pt>
                <c:pt idx="4">
                  <c:v>13.360053440213761</c:v>
                </c:pt>
                <c:pt idx="5">
                  <c:v>13.360053440213761</c:v>
                </c:pt>
                <c:pt idx="6">
                  <c:v>13.360053440213761</c:v>
                </c:pt>
                <c:pt idx="7">
                  <c:v>13.360053440213761</c:v>
                </c:pt>
                <c:pt idx="8">
                  <c:v>13.360053440213761</c:v>
                </c:pt>
                <c:pt idx="9">
                  <c:v>13.360053440213761</c:v>
                </c:pt>
                <c:pt idx="10">
                  <c:v>13.360053440213761</c:v>
                </c:pt>
                <c:pt idx="11">
                  <c:v>13.360053440213761</c:v>
                </c:pt>
                <c:pt idx="12">
                  <c:v>13.360053440213761</c:v>
                </c:pt>
                <c:pt idx="13">
                  <c:v>13.360053440213761</c:v>
                </c:pt>
                <c:pt idx="14">
                  <c:v>13.360053440213761</c:v>
                </c:pt>
                <c:pt idx="15">
                  <c:v>60.120240480961925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B00-44D3-AB26-571FEF815093}"/>
            </c:ext>
          </c:extLst>
        </c:ser>
        <c:ser>
          <c:idx val="2"/>
          <c:order val="2"/>
          <c:tx>
            <c:strRef>
              <c:f>'28d healing'!$I$60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healing'!$A$107:$A$122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healing'!$I$107:$I$122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10.020040080160321</c:v>
                </c:pt>
                <c:pt idx="7">
                  <c:v>10.020040080160321</c:v>
                </c:pt>
                <c:pt idx="8">
                  <c:v>10.020040080160321</c:v>
                </c:pt>
                <c:pt idx="9">
                  <c:v>13.360053440213761</c:v>
                </c:pt>
                <c:pt idx="10">
                  <c:v>10.020040080160321</c:v>
                </c:pt>
                <c:pt idx="11">
                  <c:v>13.360053440213761</c:v>
                </c:pt>
                <c:pt idx="12">
                  <c:v>13.360053440213761</c:v>
                </c:pt>
                <c:pt idx="13">
                  <c:v>13.360053440213761</c:v>
                </c:pt>
                <c:pt idx="14">
                  <c:v>16.700066800267201</c:v>
                </c:pt>
                <c:pt idx="15">
                  <c:v>73.480293921175686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B00-44D3-AB26-571FEF815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416000"/>
        <c:axId val="168417536"/>
      </c:scatterChart>
      <c:valAx>
        <c:axId val="168416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417536"/>
        <c:crosses val="autoZero"/>
        <c:crossBetween val="midCat"/>
      </c:valAx>
      <c:valAx>
        <c:axId val="16841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416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healing'!$G$61:$G$76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3.3400133600534403</c:v>
                </c:pt>
                <c:pt idx="8">
                  <c:v>3.3400133600534403</c:v>
                </c:pt>
                <c:pt idx="9">
                  <c:v>3.3400133600534403</c:v>
                </c:pt>
                <c:pt idx="10">
                  <c:v>6.6800267201068806</c:v>
                </c:pt>
                <c:pt idx="11">
                  <c:v>6.6800267201068806</c:v>
                </c:pt>
                <c:pt idx="12">
                  <c:v>6.6800267201068806</c:v>
                </c:pt>
                <c:pt idx="13">
                  <c:v>6.6800267201068806</c:v>
                </c:pt>
                <c:pt idx="14">
                  <c:v>13.360053440213761</c:v>
                </c:pt>
                <c:pt idx="15">
                  <c:v>33.400133600534403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4B-44B8-9103-FDE6E3C7F634}"/>
            </c:ext>
          </c:extLst>
        </c:ser>
        <c:ser>
          <c:idx val="1"/>
          <c:order val="1"/>
          <c:tx>
            <c:strRef>
              <c:f>'3m healing'!$H$60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healing'!$H$61:$H$76</c:f>
              <c:numCache>
                <c:formatCode>0.0</c:formatCode>
                <c:ptCount val="16"/>
                <c:pt idx="0">
                  <c:v>0</c:v>
                </c:pt>
                <c:pt idx="1">
                  <c:v>3.3400133600534403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3.3400133600534403</c:v>
                </c:pt>
                <c:pt idx="5">
                  <c:v>3.3400133600534403</c:v>
                </c:pt>
                <c:pt idx="6">
                  <c:v>3.3400133600534403</c:v>
                </c:pt>
                <c:pt idx="7">
                  <c:v>3.3400133600534403</c:v>
                </c:pt>
                <c:pt idx="8">
                  <c:v>3.3400133600534403</c:v>
                </c:pt>
                <c:pt idx="9">
                  <c:v>3.3400133600534403</c:v>
                </c:pt>
                <c:pt idx="10">
                  <c:v>3.3400133600534403</c:v>
                </c:pt>
                <c:pt idx="11">
                  <c:v>6.6800267201068806</c:v>
                </c:pt>
                <c:pt idx="12">
                  <c:v>13.360053440213761</c:v>
                </c:pt>
                <c:pt idx="13">
                  <c:v>13.360053440213761</c:v>
                </c:pt>
                <c:pt idx="14">
                  <c:v>13.360053440213761</c:v>
                </c:pt>
                <c:pt idx="15">
                  <c:v>36.740146960587843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F4B-44B8-9103-FDE6E3C7F634}"/>
            </c:ext>
          </c:extLst>
        </c:ser>
        <c:ser>
          <c:idx val="2"/>
          <c:order val="2"/>
          <c:tx>
            <c:strRef>
              <c:f>'3m healing'!$I$60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healing'!$A$61:$A$76</c:f>
              <c:numCache>
                <c:formatCode>0.0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healing'!$I$61:$I$76</c:f>
              <c:numCache>
                <c:formatCode>0.0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3.3400133600534403</c:v>
                </c:pt>
                <c:pt idx="3">
                  <c:v>3.3400133600534403</c:v>
                </c:pt>
                <c:pt idx="4">
                  <c:v>6.6800267201068806</c:v>
                </c:pt>
                <c:pt idx="5">
                  <c:v>6.6800267201068806</c:v>
                </c:pt>
                <c:pt idx="6">
                  <c:v>10.020040080160321</c:v>
                </c:pt>
                <c:pt idx="7">
                  <c:v>10.020040080160321</c:v>
                </c:pt>
                <c:pt idx="8">
                  <c:v>10.020040080160321</c:v>
                </c:pt>
                <c:pt idx="9">
                  <c:v>10.020040080160321</c:v>
                </c:pt>
                <c:pt idx="10">
                  <c:v>13.360053440213761</c:v>
                </c:pt>
                <c:pt idx="11">
                  <c:v>13.360053440213761</c:v>
                </c:pt>
                <c:pt idx="12">
                  <c:v>13.360053440213761</c:v>
                </c:pt>
                <c:pt idx="13">
                  <c:v>13.360053440213761</c:v>
                </c:pt>
                <c:pt idx="14">
                  <c:v>16.700066800267201</c:v>
                </c:pt>
                <c:pt idx="15">
                  <c:v>40.080160320641284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F4B-44B8-9103-FDE6E3C7F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530816"/>
        <c:axId val="138532352"/>
      </c:scatterChart>
      <c:valAx>
        <c:axId val="138530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532352"/>
        <c:crosses val="autoZero"/>
        <c:crossBetween val="midCat"/>
      </c:valAx>
      <c:valAx>
        <c:axId val="13853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530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23609</xdr:colOff>
      <xdr:row>58</xdr:row>
      <xdr:rowOff>160073</xdr:rowOff>
    </xdr:from>
    <xdr:to>
      <xdr:col>23</xdr:col>
      <xdr:colOff>171903</xdr:colOff>
      <xdr:row>78</xdr:row>
      <xdr:rowOff>159013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120570</xdr:colOff>
      <xdr:row>36</xdr:row>
      <xdr:rowOff>60285</xdr:rowOff>
    </xdr:from>
    <xdr:to>
      <xdr:col>23</xdr:col>
      <xdr:colOff>254449</xdr:colOff>
      <xdr:row>56</xdr:row>
      <xdr:rowOff>59347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80</xdr:row>
      <xdr:rowOff>111125</xdr:rowOff>
    </xdr:from>
    <xdr:to>
      <xdr:col>19</xdr:col>
      <xdr:colOff>108707</xdr:colOff>
      <xdr:row>100</xdr:row>
      <xdr:rowOff>103715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1286FD4E-2504-4B3D-964F-55A7427659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229082</xdr:colOff>
      <xdr:row>103</xdr:row>
      <xdr:rowOff>96193</xdr:rowOff>
    </xdr:from>
    <xdr:to>
      <xdr:col>23</xdr:col>
      <xdr:colOff>353664</xdr:colOff>
      <xdr:row>123</xdr:row>
      <xdr:rowOff>88784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A177C107-57AE-432E-A59C-6C0E4585E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58</xdr:row>
      <xdr:rowOff>167368</xdr:rowOff>
    </xdr:from>
    <xdr:to>
      <xdr:col>19</xdr:col>
      <xdr:colOff>123675</xdr:colOff>
      <xdr:row>78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66F318-9625-4C6D-8F00-1C70503B9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55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06BE0220-4421-48F0-A4BE-AAE3DA9B5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80</xdr:row>
      <xdr:rowOff>111125</xdr:rowOff>
    </xdr:from>
    <xdr:to>
      <xdr:col>19</xdr:col>
      <xdr:colOff>108707</xdr:colOff>
      <xdr:row>100</xdr:row>
      <xdr:rowOff>103715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4BD21A68-9D5B-4AFE-AE41-967A6BAD8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104</xdr:row>
      <xdr:rowOff>79375</xdr:rowOff>
    </xdr:from>
    <xdr:to>
      <xdr:col>19</xdr:col>
      <xdr:colOff>124582</xdr:colOff>
      <xdr:row>124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DE7071D-B866-4F78-A3B6-4C08EEB9FE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58</xdr:row>
      <xdr:rowOff>167368</xdr:rowOff>
    </xdr:from>
    <xdr:to>
      <xdr:col>19</xdr:col>
      <xdr:colOff>123675</xdr:colOff>
      <xdr:row>78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703799-FC76-4723-815A-E0687F87D3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55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75659EDA-60C6-4BDA-BF56-F781C92DFC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80</xdr:row>
      <xdr:rowOff>111125</xdr:rowOff>
    </xdr:from>
    <xdr:to>
      <xdr:col>19</xdr:col>
      <xdr:colOff>108707</xdr:colOff>
      <xdr:row>100</xdr:row>
      <xdr:rowOff>103715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CCEF151-CD9F-4A50-B62C-C4FF7F6F6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104</xdr:row>
      <xdr:rowOff>79375</xdr:rowOff>
    </xdr:from>
    <xdr:to>
      <xdr:col>19</xdr:col>
      <xdr:colOff>124582</xdr:colOff>
      <xdr:row>124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832450B-9561-4D7E-8BB8-2D9F10D4E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58</xdr:row>
      <xdr:rowOff>167368</xdr:rowOff>
    </xdr:from>
    <xdr:to>
      <xdr:col>19</xdr:col>
      <xdr:colOff>123675</xdr:colOff>
      <xdr:row>78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0627D2-B4D0-446C-9192-E816FB2D9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55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A67D80F0-6055-465B-AB2D-0D217B51E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80</xdr:row>
      <xdr:rowOff>111125</xdr:rowOff>
    </xdr:from>
    <xdr:to>
      <xdr:col>19</xdr:col>
      <xdr:colOff>108707</xdr:colOff>
      <xdr:row>100</xdr:row>
      <xdr:rowOff>103715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E8480A3D-391E-45A8-927B-D5E0B45CEB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104</xdr:row>
      <xdr:rowOff>79375</xdr:rowOff>
    </xdr:from>
    <xdr:to>
      <xdr:col>19</xdr:col>
      <xdr:colOff>124582</xdr:colOff>
      <xdr:row>124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7474E42-0253-47E8-8B14-DE362E0EC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C284"/>
  <sheetViews>
    <sheetView zoomScale="79" zoomScaleNormal="70" workbookViewId="0">
      <selection activeCell="I6" sqref="I6:I27"/>
    </sheetView>
  </sheetViews>
  <sheetFormatPr defaultColWidth="8.73046875" defaultRowHeight="14.25" x14ac:dyDescent="0.45"/>
  <cols>
    <col min="1" max="1" width="22.59765625" customWidth="1"/>
    <col min="2" max="5" width="20.86328125" customWidth="1"/>
    <col min="6" max="6" width="11.1328125" customWidth="1"/>
    <col min="7" max="7" width="26.3984375" bestFit="1" customWidth="1"/>
    <col min="8" max="8" width="21" customWidth="1"/>
    <col min="9" max="9" width="16" customWidth="1"/>
  </cols>
  <sheetData>
    <row r="1" spans="1:8" ht="23.25" x14ac:dyDescent="0.7">
      <c r="A1" s="50" t="s">
        <v>15</v>
      </c>
    </row>
    <row r="2" spans="1:8" ht="23.25" x14ac:dyDescent="0.7">
      <c r="A2" s="11" t="s">
        <v>33</v>
      </c>
      <c r="B2" s="11" t="s">
        <v>38</v>
      </c>
    </row>
    <row r="4" spans="1:8" x14ac:dyDescent="0.45">
      <c r="A4" t="s">
        <v>18</v>
      </c>
      <c r="B4" s="20">
        <v>43619</v>
      </c>
    </row>
    <row r="5" spans="1:8" x14ac:dyDescent="0.45">
      <c r="A5" t="s">
        <v>19</v>
      </c>
      <c r="B5" s="21">
        <v>43650</v>
      </c>
    </row>
    <row r="6" spans="1:8" x14ac:dyDescent="0.45">
      <c r="A6" s="36" t="s">
        <v>20</v>
      </c>
      <c r="B6" s="21">
        <v>43664</v>
      </c>
      <c r="C6">
        <f>B4-B5</f>
        <v>-31</v>
      </c>
    </row>
    <row r="7" spans="1:8" x14ac:dyDescent="0.45">
      <c r="B7" s="17"/>
    </row>
    <row r="8" spans="1:8" x14ac:dyDescent="0.45">
      <c r="A8" s="8" t="s">
        <v>4</v>
      </c>
      <c r="D8" s="12" t="s">
        <v>16</v>
      </c>
      <c r="G8" s="12" t="s">
        <v>16</v>
      </c>
    </row>
    <row r="9" spans="1:8" x14ac:dyDescent="0.45">
      <c r="A9" s="8"/>
      <c r="D9" s="12"/>
      <c r="G9" s="12"/>
    </row>
    <row r="10" spans="1:8" x14ac:dyDescent="0.45">
      <c r="A10" s="8" t="s">
        <v>5</v>
      </c>
      <c r="B10" s="26" t="s">
        <v>14</v>
      </c>
      <c r="D10" s="12" t="s">
        <v>5</v>
      </c>
      <c r="E10" s="26" t="s">
        <v>14</v>
      </c>
      <c r="G10" s="12" t="s">
        <v>35</v>
      </c>
      <c r="H10" s="26" t="s">
        <v>14</v>
      </c>
    </row>
    <row r="11" spans="1:8" x14ac:dyDescent="0.45">
      <c r="A11" s="22" t="s">
        <v>10</v>
      </c>
      <c r="B11" s="23">
        <v>134</v>
      </c>
      <c r="D11" s="24" t="s">
        <v>10</v>
      </c>
      <c r="E11" s="25">
        <v>132</v>
      </c>
      <c r="G11" s="24" t="s">
        <v>10</v>
      </c>
      <c r="H11" s="25">
        <v>125</v>
      </c>
    </row>
    <row r="12" spans="1:8" x14ac:dyDescent="0.45">
      <c r="A12" s="22" t="s">
        <v>11</v>
      </c>
      <c r="B12" s="23">
        <v>110</v>
      </c>
      <c r="D12" s="24" t="s">
        <v>11</v>
      </c>
      <c r="E12" s="25">
        <v>128</v>
      </c>
      <c r="G12" s="24" t="s">
        <v>11</v>
      </c>
      <c r="H12" s="25">
        <v>125</v>
      </c>
    </row>
    <row r="13" spans="1:8" x14ac:dyDescent="0.45">
      <c r="A13" s="22" t="s">
        <v>27</v>
      </c>
      <c r="B13" s="23">
        <v>116</v>
      </c>
      <c r="D13" s="24" t="s">
        <v>27</v>
      </c>
      <c r="E13" s="25">
        <v>132</v>
      </c>
      <c r="G13" s="24" t="s">
        <v>27</v>
      </c>
      <c r="H13" s="25">
        <v>114</v>
      </c>
    </row>
    <row r="14" spans="1:8" x14ac:dyDescent="0.45">
      <c r="A14" s="22" t="s">
        <v>28</v>
      </c>
      <c r="B14" s="23">
        <v>94</v>
      </c>
      <c r="D14" s="24" t="s">
        <v>28</v>
      </c>
      <c r="E14" s="25">
        <v>94</v>
      </c>
      <c r="G14" s="24" t="s">
        <v>28</v>
      </c>
      <c r="H14" s="25">
        <v>115</v>
      </c>
    </row>
    <row r="15" spans="1:8" x14ac:dyDescent="0.45">
      <c r="A15" s="8" t="s">
        <v>6</v>
      </c>
      <c r="B15" s="8"/>
      <c r="D15" s="12" t="s">
        <v>6</v>
      </c>
      <c r="E15" s="13"/>
      <c r="G15" s="12" t="s">
        <v>36</v>
      </c>
      <c r="H15" s="13"/>
    </row>
    <row r="16" spans="1:8" x14ac:dyDescent="0.45">
      <c r="A16" s="22" t="s">
        <v>10</v>
      </c>
      <c r="B16" s="23">
        <v>90</v>
      </c>
      <c r="D16" s="24" t="s">
        <v>10</v>
      </c>
      <c r="E16" s="25">
        <v>114</v>
      </c>
      <c r="G16" s="24" t="s">
        <v>10</v>
      </c>
      <c r="H16" s="25">
        <v>138</v>
      </c>
    </row>
    <row r="17" spans="1:8" x14ac:dyDescent="0.45">
      <c r="A17" s="22" t="s">
        <v>11</v>
      </c>
      <c r="B17" s="23">
        <v>128</v>
      </c>
      <c r="D17" s="24" t="s">
        <v>11</v>
      </c>
      <c r="E17" s="25">
        <v>0</v>
      </c>
      <c r="G17" s="24" t="s">
        <v>11</v>
      </c>
      <c r="H17" s="25">
        <v>0</v>
      </c>
    </row>
    <row r="18" spans="1:8" x14ac:dyDescent="0.45">
      <c r="A18" s="22" t="s">
        <v>27</v>
      </c>
      <c r="B18" s="23">
        <v>118</v>
      </c>
      <c r="D18" s="24" t="s">
        <v>27</v>
      </c>
      <c r="E18" s="25">
        <v>0</v>
      </c>
      <c r="G18" s="24" t="s">
        <v>27</v>
      </c>
      <c r="H18" s="25">
        <v>167</v>
      </c>
    </row>
    <row r="19" spans="1:8" x14ac:dyDescent="0.45">
      <c r="A19" s="22" t="s">
        <v>28</v>
      </c>
      <c r="B19" s="23">
        <v>126</v>
      </c>
      <c r="D19" s="24" t="s">
        <v>28</v>
      </c>
      <c r="E19" s="25">
        <v>99</v>
      </c>
      <c r="G19" s="24" t="s">
        <v>28</v>
      </c>
      <c r="H19" s="25">
        <v>120</v>
      </c>
    </row>
    <row r="20" spans="1:8" x14ac:dyDescent="0.45">
      <c r="A20" s="8" t="s">
        <v>7</v>
      </c>
      <c r="B20" s="8"/>
      <c r="D20" s="12" t="s">
        <v>7</v>
      </c>
      <c r="E20" s="13"/>
      <c r="G20" s="12" t="s">
        <v>37</v>
      </c>
      <c r="H20" s="13"/>
    </row>
    <row r="21" spans="1:8" x14ac:dyDescent="0.45">
      <c r="A21" s="22" t="s">
        <v>10</v>
      </c>
      <c r="B21" s="23">
        <v>93</v>
      </c>
      <c r="D21" s="24" t="s">
        <v>10</v>
      </c>
      <c r="E21" s="25">
        <v>94</v>
      </c>
      <c r="G21" s="24" t="s">
        <v>10</v>
      </c>
      <c r="H21" s="25">
        <v>122</v>
      </c>
    </row>
    <row r="22" spans="1:8" x14ac:dyDescent="0.45">
      <c r="A22" s="22" t="s">
        <v>11</v>
      </c>
      <c r="B22" s="23">
        <v>110</v>
      </c>
      <c r="D22" s="24" t="s">
        <v>11</v>
      </c>
      <c r="E22" s="25">
        <v>108</v>
      </c>
      <c r="G22" s="24" t="s">
        <v>11</v>
      </c>
      <c r="H22" s="25">
        <v>138</v>
      </c>
    </row>
    <row r="23" spans="1:8" x14ac:dyDescent="0.45">
      <c r="A23" s="22" t="s">
        <v>27</v>
      </c>
      <c r="B23" s="23">
        <v>126</v>
      </c>
      <c r="D23" s="24" t="s">
        <v>27</v>
      </c>
      <c r="E23" s="25">
        <v>111</v>
      </c>
      <c r="G23" s="24" t="s">
        <v>27</v>
      </c>
      <c r="H23" s="25">
        <v>139</v>
      </c>
    </row>
    <row r="24" spans="1:8" x14ac:dyDescent="0.45">
      <c r="A24" s="22" t="s">
        <v>28</v>
      </c>
      <c r="B24" s="23">
        <v>112</v>
      </c>
      <c r="D24" s="24" t="s">
        <v>28</v>
      </c>
      <c r="E24" s="25">
        <v>90</v>
      </c>
      <c r="G24" s="24" t="s">
        <v>28</v>
      </c>
      <c r="H24" s="25">
        <v>124</v>
      </c>
    </row>
    <row r="25" spans="1:8" x14ac:dyDescent="0.45">
      <c r="A25" s="10" t="s">
        <v>12</v>
      </c>
      <c r="B25" s="53">
        <f>AVERAGE(B21:B24,B16:B19,B11:B14)</f>
        <v>113.08333333333333</v>
      </c>
      <c r="D25" s="14" t="s">
        <v>12</v>
      </c>
      <c r="E25" s="54">
        <f>AVERAGE(E21:E24,E16:E19,E11:E14)</f>
        <v>91.833333333333329</v>
      </c>
      <c r="G25" s="14" t="s">
        <v>12</v>
      </c>
      <c r="H25" s="54">
        <f>AVERAGE(H21:H24,H16:H19,H11:H14)</f>
        <v>118.91666666666667</v>
      </c>
    </row>
    <row r="26" spans="1:8" x14ac:dyDescent="0.45">
      <c r="A26" s="10" t="s">
        <v>13</v>
      </c>
      <c r="B26" s="53">
        <f>_xlfn.STDEV.S(B21:B24,B16:B19,B11:B14)</f>
        <v>14.606712861080679</v>
      </c>
      <c r="D26" s="14" t="s">
        <v>13</v>
      </c>
      <c r="E26" s="54">
        <f>_xlfn.STDEV.S(E21:E24,E16:E19,E11:E14)</f>
        <v>45.312718129046559</v>
      </c>
      <c r="G26" s="14" t="s">
        <v>13</v>
      </c>
      <c r="H26" s="54">
        <f>_xlfn.STDEV.S(H21:H24,H16:H19,H11:H14)</f>
        <v>40.153021698436973</v>
      </c>
    </row>
    <row r="30" spans="1:8" x14ac:dyDescent="0.45">
      <c r="A30" s="28" t="s">
        <v>29</v>
      </c>
      <c r="B30" s="29">
        <v>10</v>
      </c>
    </row>
    <row r="31" spans="1:8" x14ac:dyDescent="0.45">
      <c r="A31" s="28" t="s">
        <v>9</v>
      </c>
      <c r="B31" s="29">
        <v>15</v>
      </c>
      <c r="E31" s="30"/>
    </row>
    <row r="32" spans="1:8" x14ac:dyDescent="0.45">
      <c r="A32" s="28" t="s">
        <v>8</v>
      </c>
      <c r="B32" s="29">
        <v>100</v>
      </c>
    </row>
    <row r="33" spans="1:11" x14ac:dyDescent="0.45">
      <c r="A33" s="28" t="s">
        <v>0</v>
      </c>
      <c r="B33" s="29">
        <f>B32*B31</f>
        <v>1500</v>
      </c>
    </row>
    <row r="35" spans="1:11" x14ac:dyDescent="0.45">
      <c r="B35" s="27" t="s">
        <v>26</v>
      </c>
    </row>
    <row r="36" spans="1:11" x14ac:dyDescent="0.45">
      <c r="A36" s="7"/>
      <c r="C36" s="64" t="s">
        <v>30</v>
      </c>
      <c r="D36" s="64"/>
      <c r="E36" s="64"/>
      <c r="G36" s="65" t="s">
        <v>1</v>
      </c>
      <c r="H36" s="65"/>
      <c r="I36" s="65"/>
    </row>
    <row r="37" spans="1:11" x14ac:dyDescent="0.45">
      <c r="B37" s="33" t="s">
        <v>2</v>
      </c>
      <c r="C37" s="34" t="s">
        <v>5</v>
      </c>
      <c r="D37" s="34" t="s">
        <v>6</v>
      </c>
      <c r="E37" s="34" t="s">
        <v>7</v>
      </c>
      <c r="G37" s="41" t="s">
        <v>5</v>
      </c>
      <c r="H37" s="39" t="s">
        <v>6</v>
      </c>
      <c r="I37" s="40" t="s">
        <v>7</v>
      </c>
    </row>
    <row r="38" spans="1:11" x14ac:dyDescent="0.45">
      <c r="A38" s="60">
        <f>SQRT(B38/60)</f>
        <v>0</v>
      </c>
      <c r="B38" s="33">
        <v>0</v>
      </c>
      <c r="C38" s="35">
        <v>11800</v>
      </c>
      <c r="D38" s="35">
        <v>12210</v>
      </c>
      <c r="E38" s="35">
        <v>12150</v>
      </c>
      <c r="G38" s="55">
        <f>(C38-C$38)/(0.000998*$B$33)</f>
        <v>0</v>
      </c>
      <c r="H38" s="55">
        <f>(D38-D$38)/(0.000998*$B$33)</f>
        <v>0</v>
      </c>
      <c r="I38" s="55">
        <f>(E38-E$38)/(0.000998*$B$33)</f>
        <v>0</v>
      </c>
      <c r="J38" s="60">
        <f>AVERAGE(G38:I38)</f>
        <v>0</v>
      </c>
      <c r="K38">
        <f>_xlfn.STDEV.P(G38:I38)</f>
        <v>0</v>
      </c>
    </row>
    <row r="39" spans="1:11" x14ac:dyDescent="0.45">
      <c r="A39" s="60">
        <f t="shared" ref="A39:A53" si="0">SQRT(B39/60)</f>
        <v>0.12909944487358055</v>
      </c>
      <c r="B39" s="33">
        <v>1</v>
      </c>
      <c r="C39" s="35">
        <v>11820</v>
      </c>
      <c r="D39" s="35">
        <v>12210</v>
      </c>
      <c r="E39" s="35">
        <v>12155</v>
      </c>
      <c r="G39" s="55">
        <f>(C39-C$38)/(0.000998*$B$33)</f>
        <v>13.360053440213761</v>
      </c>
      <c r="H39" s="55">
        <f t="shared" ref="H39:H52" si="1">(D39-D$38)/(0.000998*$B$33)</f>
        <v>0</v>
      </c>
      <c r="I39" s="55">
        <f t="shared" ref="I39:I52" si="2">(E39-E$38)/(0.000998*$B$33)</f>
        <v>3.3400133600534403</v>
      </c>
      <c r="J39" s="60">
        <f t="shared" ref="J39:J53" si="3">AVERAGE(G39:I39)</f>
        <v>5.5666889334224008</v>
      </c>
      <c r="K39">
        <f t="shared" ref="K39:K53" si="4">_xlfn.STDEV.P(G39:I39)</f>
        <v>5.6769310995243654</v>
      </c>
    </row>
    <row r="40" spans="1:11" x14ac:dyDescent="0.45">
      <c r="A40" s="60">
        <f t="shared" si="0"/>
        <v>0.5163977794943222</v>
      </c>
      <c r="B40" s="33">
        <v>16</v>
      </c>
      <c r="C40" s="35">
        <v>11820</v>
      </c>
      <c r="D40" s="35">
        <v>12210</v>
      </c>
      <c r="E40" s="35">
        <v>12170</v>
      </c>
      <c r="G40" s="55">
        <f>(C40-C$38)/(0.000998*$B$33)</f>
        <v>13.360053440213761</v>
      </c>
      <c r="H40" s="55">
        <f t="shared" si="1"/>
        <v>0</v>
      </c>
      <c r="I40" s="55">
        <f t="shared" si="2"/>
        <v>13.360053440213761</v>
      </c>
      <c r="J40" s="60">
        <f t="shared" si="3"/>
        <v>8.9067022934758402</v>
      </c>
      <c r="K40">
        <f t="shared" si="4"/>
        <v>6.2979895897265417</v>
      </c>
    </row>
    <row r="41" spans="1:11" x14ac:dyDescent="0.45">
      <c r="A41" s="60">
        <f t="shared" si="0"/>
        <v>0.6454972243679028</v>
      </c>
      <c r="B41" s="33">
        <v>25</v>
      </c>
      <c r="C41" s="35">
        <v>11820</v>
      </c>
      <c r="D41" s="35">
        <v>12210</v>
      </c>
      <c r="E41" s="35">
        <v>12170</v>
      </c>
      <c r="G41" s="55">
        <f t="shared" ref="G41:G53" si="5">(C41-C$38)/(0.000998*$B$33)</f>
        <v>13.360053440213761</v>
      </c>
      <c r="H41" s="55">
        <f t="shared" si="1"/>
        <v>0</v>
      </c>
      <c r="I41" s="55">
        <f t="shared" si="2"/>
        <v>13.360053440213761</v>
      </c>
      <c r="J41" s="60">
        <f t="shared" si="3"/>
        <v>8.9067022934758402</v>
      </c>
      <c r="K41">
        <f t="shared" si="4"/>
        <v>6.2979895897265417</v>
      </c>
    </row>
    <row r="42" spans="1:11" x14ac:dyDescent="0.45">
      <c r="A42" s="60">
        <f t="shared" si="0"/>
        <v>0.7745966692414834</v>
      </c>
      <c r="B42" s="33">
        <v>36</v>
      </c>
      <c r="C42" s="35">
        <v>11820</v>
      </c>
      <c r="D42" s="35">
        <v>12210</v>
      </c>
      <c r="E42" s="35">
        <v>12170</v>
      </c>
      <c r="G42" s="55">
        <f t="shared" si="5"/>
        <v>13.360053440213761</v>
      </c>
      <c r="H42" s="55">
        <f t="shared" si="1"/>
        <v>0</v>
      </c>
      <c r="I42" s="55">
        <f t="shared" si="2"/>
        <v>13.360053440213761</v>
      </c>
      <c r="J42" s="60">
        <f t="shared" si="3"/>
        <v>8.9067022934758402</v>
      </c>
      <c r="K42">
        <f t="shared" si="4"/>
        <v>6.2979895897265417</v>
      </c>
    </row>
    <row r="43" spans="1:11" x14ac:dyDescent="0.45">
      <c r="A43" s="60">
        <f t="shared" si="0"/>
        <v>0.9036961141150639</v>
      </c>
      <c r="B43" s="33">
        <v>49</v>
      </c>
      <c r="C43" s="35">
        <v>11820</v>
      </c>
      <c r="D43" s="35">
        <v>12210</v>
      </c>
      <c r="E43" s="35">
        <v>12170</v>
      </c>
      <c r="G43" s="55">
        <f t="shared" si="5"/>
        <v>13.360053440213761</v>
      </c>
      <c r="H43" s="55">
        <f t="shared" si="1"/>
        <v>0</v>
      </c>
      <c r="I43" s="55">
        <f t="shared" si="2"/>
        <v>13.360053440213761</v>
      </c>
      <c r="J43" s="60">
        <f t="shared" si="3"/>
        <v>8.9067022934758402</v>
      </c>
      <c r="K43">
        <f t="shared" si="4"/>
        <v>6.2979895897265417</v>
      </c>
    </row>
    <row r="44" spans="1:11" x14ac:dyDescent="0.45">
      <c r="A44" s="60">
        <f t="shared" si="0"/>
        <v>1.0327955589886444</v>
      </c>
      <c r="B44" s="33">
        <v>64</v>
      </c>
      <c r="C44" s="35">
        <v>11820</v>
      </c>
      <c r="D44" s="35">
        <v>12220</v>
      </c>
      <c r="E44" s="35">
        <v>12175</v>
      </c>
      <c r="G44" s="55">
        <f t="shared" si="5"/>
        <v>13.360053440213761</v>
      </c>
      <c r="H44" s="55">
        <f t="shared" si="1"/>
        <v>6.6800267201068806</v>
      </c>
      <c r="I44" s="55">
        <f t="shared" si="2"/>
        <v>16.700066800267201</v>
      </c>
      <c r="J44" s="60">
        <f t="shared" si="3"/>
        <v>12.24671565352928</v>
      </c>
      <c r="K44">
        <f t="shared" si="4"/>
        <v>4.165728553522535</v>
      </c>
    </row>
    <row r="45" spans="1:11" x14ac:dyDescent="0.45">
      <c r="A45" s="60">
        <f t="shared" si="0"/>
        <v>1.1618950038622251</v>
      </c>
      <c r="B45" s="33">
        <v>81</v>
      </c>
      <c r="C45" s="35">
        <v>11820</v>
      </c>
      <c r="D45" s="35">
        <v>12220</v>
      </c>
      <c r="E45" s="35">
        <v>12180</v>
      </c>
      <c r="G45" s="55">
        <f t="shared" si="5"/>
        <v>13.360053440213761</v>
      </c>
      <c r="H45" s="55">
        <f t="shared" si="1"/>
        <v>6.6800267201068806</v>
      </c>
      <c r="I45" s="55">
        <f t="shared" si="2"/>
        <v>20.040080160320642</v>
      </c>
      <c r="J45" s="60">
        <f t="shared" si="3"/>
        <v>13.360053440213761</v>
      </c>
      <c r="K45">
        <f t="shared" si="4"/>
        <v>5.4542189774731193</v>
      </c>
    </row>
    <row r="46" spans="1:11" x14ac:dyDescent="0.45">
      <c r="A46" s="60">
        <f t="shared" si="0"/>
        <v>1.2909944487358056</v>
      </c>
      <c r="B46" s="33">
        <v>100</v>
      </c>
      <c r="C46" s="35">
        <v>11820</v>
      </c>
      <c r="D46" s="35">
        <v>12220</v>
      </c>
      <c r="E46" s="35">
        <v>12180</v>
      </c>
      <c r="G46" s="55">
        <f t="shared" si="5"/>
        <v>13.360053440213761</v>
      </c>
      <c r="H46" s="55">
        <f t="shared" si="1"/>
        <v>6.6800267201068806</v>
      </c>
      <c r="I46" s="55">
        <f t="shared" si="2"/>
        <v>20.040080160320642</v>
      </c>
      <c r="J46" s="60">
        <f t="shared" si="3"/>
        <v>13.360053440213761</v>
      </c>
      <c r="K46">
        <f t="shared" si="4"/>
        <v>5.4542189774731193</v>
      </c>
    </row>
    <row r="47" spans="1:11" x14ac:dyDescent="0.45">
      <c r="A47" s="60">
        <f t="shared" si="0"/>
        <v>1.4200938936093861</v>
      </c>
      <c r="B47" s="33">
        <v>121</v>
      </c>
      <c r="C47" s="35">
        <v>11825</v>
      </c>
      <c r="D47" s="35">
        <v>12225</v>
      </c>
      <c r="E47" s="35">
        <v>12185</v>
      </c>
      <c r="G47" s="55">
        <f t="shared" si="5"/>
        <v>16.700066800267201</v>
      </c>
      <c r="H47" s="55">
        <f t="shared" si="1"/>
        <v>10.020040080160321</v>
      </c>
      <c r="I47" s="55">
        <f t="shared" si="2"/>
        <v>23.380093520374082</v>
      </c>
      <c r="J47" s="60">
        <f t="shared" si="3"/>
        <v>16.700066800267201</v>
      </c>
      <c r="K47">
        <f t="shared" si="4"/>
        <v>5.4542189774731193</v>
      </c>
    </row>
    <row r="48" spans="1:11" x14ac:dyDescent="0.45">
      <c r="A48" s="60">
        <f t="shared" si="0"/>
        <v>1.5491933384829668</v>
      </c>
      <c r="B48" s="33">
        <v>144</v>
      </c>
      <c r="C48" s="35">
        <v>11825</v>
      </c>
      <c r="D48" s="35">
        <v>12225</v>
      </c>
      <c r="E48" s="35">
        <v>12185</v>
      </c>
      <c r="G48" s="55">
        <f t="shared" si="5"/>
        <v>16.700066800267201</v>
      </c>
      <c r="H48" s="55">
        <f t="shared" si="1"/>
        <v>10.020040080160321</v>
      </c>
      <c r="I48" s="55">
        <f t="shared" si="2"/>
        <v>23.380093520374082</v>
      </c>
      <c r="J48" s="60">
        <f t="shared" si="3"/>
        <v>16.700066800267201</v>
      </c>
      <c r="K48">
        <f t="shared" si="4"/>
        <v>5.4542189774731193</v>
      </c>
    </row>
    <row r="49" spans="1:29" x14ac:dyDescent="0.45">
      <c r="A49" s="60">
        <f t="shared" si="0"/>
        <v>1.6782927833565473</v>
      </c>
      <c r="B49" s="33">
        <v>169</v>
      </c>
      <c r="C49" s="35">
        <v>11825</v>
      </c>
      <c r="D49" s="35">
        <v>12225</v>
      </c>
      <c r="E49" s="35">
        <v>12190</v>
      </c>
      <c r="G49" s="55">
        <f t="shared" si="5"/>
        <v>16.700066800267201</v>
      </c>
      <c r="H49" s="55">
        <f t="shared" si="1"/>
        <v>10.020040080160321</v>
      </c>
      <c r="I49" s="55">
        <f t="shared" si="2"/>
        <v>26.720106880427522</v>
      </c>
      <c r="J49" s="60">
        <f t="shared" si="3"/>
        <v>17.81340458695168</v>
      </c>
      <c r="K49">
        <f t="shared" si="4"/>
        <v>6.8630750422722944</v>
      </c>
    </row>
    <row r="50" spans="1:29" x14ac:dyDescent="0.45">
      <c r="A50" s="60">
        <f t="shared" si="0"/>
        <v>1.8073922282301278</v>
      </c>
      <c r="B50" s="33">
        <v>196</v>
      </c>
      <c r="C50" s="35">
        <v>11830</v>
      </c>
      <c r="D50" s="35">
        <v>12235</v>
      </c>
      <c r="E50" s="35">
        <v>12190</v>
      </c>
      <c r="G50" s="55">
        <f t="shared" si="5"/>
        <v>20.040080160320642</v>
      </c>
      <c r="H50" s="55">
        <f t="shared" si="1"/>
        <v>16.700066800267201</v>
      </c>
      <c r="I50" s="55">
        <f t="shared" si="2"/>
        <v>26.720106880427522</v>
      </c>
      <c r="J50" s="60">
        <f t="shared" si="3"/>
        <v>21.153417947005121</v>
      </c>
      <c r="K50">
        <f t="shared" si="4"/>
        <v>4.1657285535225315</v>
      </c>
    </row>
    <row r="51" spans="1:29" x14ac:dyDescent="0.45">
      <c r="A51" s="60">
        <f t="shared" si="0"/>
        <v>1.9364916731037085</v>
      </c>
      <c r="B51" s="33">
        <v>225</v>
      </c>
      <c r="C51" s="35">
        <v>11830</v>
      </c>
      <c r="D51" s="35">
        <v>12235</v>
      </c>
      <c r="E51" s="35">
        <v>12190</v>
      </c>
      <c r="G51" s="55">
        <f t="shared" si="5"/>
        <v>20.040080160320642</v>
      </c>
      <c r="H51" s="55">
        <f>(D51-D$38)/(0.000998*$B$33)</f>
        <v>16.700066800267201</v>
      </c>
      <c r="I51" s="55">
        <f t="shared" si="2"/>
        <v>26.720106880427522</v>
      </c>
      <c r="J51" s="60">
        <f t="shared" si="3"/>
        <v>21.153417947005121</v>
      </c>
      <c r="K51">
        <f t="shared" si="4"/>
        <v>4.1657285535225315</v>
      </c>
    </row>
    <row r="52" spans="1:29" x14ac:dyDescent="0.45">
      <c r="A52" s="60">
        <f t="shared" si="0"/>
        <v>2.0655911179772888</v>
      </c>
      <c r="B52" s="33">
        <v>256</v>
      </c>
      <c r="C52" s="35">
        <v>11830</v>
      </c>
      <c r="D52" s="35">
        <v>12235</v>
      </c>
      <c r="E52" s="35">
        <v>12190</v>
      </c>
      <c r="G52" s="55">
        <f t="shared" si="5"/>
        <v>20.040080160320642</v>
      </c>
      <c r="H52" s="55">
        <f t="shared" si="1"/>
        <v>16.700066800267201</v>
      </c>
      <c r="I52" s="55">
        <f t="shared" si="2"/>
        <v>26.720106880427522</v>
      </c>
      <c r="J52" s="60">
        <f t="shared" si="3"/>
        <v>21.153417947005121</v>
      </c>
      <c r="K52">
        <f t="shared" si="4"/>
        <v>4.1657285535225315</v>
      </c>
    </row>
    <row r="53" spans="1:29" x14ac:dyDescent="0.45">
      <c r="A53" s="60">
        <f t="shared" si="0"/>
        <v>4.9125689138508104</v>
      </c>
      <c r="B53" s="33">
        <v>1448</v>
      </c>
      <c r="C53" s="35">
        <v>11865</v>
      </c>
      <c r="D53" s="35">
        <v>12260</v>
      </c>
      <c r="E53" s="35">
        <v>12220</v>
      </c>
      <c r="G53" s="55">
        <f t="shared" si="5"/>
        <v>43.420173680694724</v>
      </c>
      <c r="H53" s="55">
        <f>(D53-D$38)/(0.000998*$B$33)</f>
        <v>33.400133600534403</v>
      </c>
      <c r="I53" s="55">
        <f>(E53-E$38)/(0.000998*$B$33)</f>
        <v>46.760187040748164</v>
      </c>
      <c r="J53" s="60">
        <f t="shared" si="3"/>
        <v>41.193498107325766</v>
      </c>
      <c r="K53">
        <f t="shared" si="4"/>
        <v>5.6769310995243423</v>
      </c>
    </row>
    <row r="54" spans="1:29" x14ac:dyDescent="0.45">
      <c r="B54" s="1"/>
      <c r="F54" s="38" t="s">
        <v>3</v>
      </c>
      <c r="G54" s="62">
        <f>SLOPE(G38:G53,A38:A53)</f>
        <v>7.244079281062179</v>
      </c>
      <c r="H54" s="55">
        <f>SLOPE(H38:H53,$A$38:$A$53)</f>
        <v>7.794180732432606</v>
      </c>
      <c r="I54" s="55">
        <f>SLOPE(I38:I53,$A$38:$A$53)</f>
        <v>9.2101697660737365</v>
      </c>
      <c r="J54" s="60"/>
    </row>
    <row r="55" spans="1:29" x14ac:dyDescent="0.45">
      <c r="B55" s="1"/>
      <c r="G55" s="37" t="s">
        <v>12</v>
      </c>
      <c r="H55" s="59">
        <f>AVERAGE(G54:I54)</f>
        <v>8.0828099265228399</v>
      </c>
    </row>
    <row r="56" spans="1:29" x14ac:dyDescent="0.45">
      <c r="B56" s="1"/>
      <c r="G56" s="37" t="s">
        <v>13</v>
      </c>
      <c r="H56" s="59">
        <f>_xlfn.STDEV.S(G54:I54)</f>
        <v>1.0143264058349959</v>
      </c>
    </row>
    <row r="58" spans="1:29" x14ac:dyDescent="0.45">
      <c r="B58" s="8" t="s">
        <v>4</v>
      </c>
      <c r="V58" s="1"/>
      <c r="Z58" s="1"/>
      <c r="AA58" s="1"/>
      <c r="AB58" s="1"/>
      <c r="AC58" s="1"/>
    </row>
    <row r="59" spans="1:29" x14ac:dyDescent="0.45">
      <c r="A59" s="7"/>
      <c r="C59" s="64" t="s">
        <v>30</v>
      </c>
      <c r="D59" s="64"/>
      <c r="E59" s="64"/>
      <c r="G59" s="65" t="s">
        <v>1</v>
      </c>
      <c r="H59" s="65"/>
      <c r="I59" s="65"/>
      <c r="V59" s="1"/>
    </row>
    <row r="60" spans="1:29" x14ac:dyDescent="0.45">
      <c r="A60" s="31"/>
      <c r="B60" s="33" t="s">
        <v>2</v>
      </c>
      <c r="C60" s="34" t="s">
        <v>5</v>
      </c>
      <c r="D60" s="34" t="s">
        <v>6</v>
      </c>
      <c r="E60" s="34" t="s">
        <v>7</v>
      </c>
      <c r="F60" s="31"/>
      <c r="G60" s="41" t="s">
        <v>5</v>
      </c>
      <c r="H60" s="39" t="s">
        <v>6</v>
      </c>
      <c r="I60" s="40" t="s">
        <v>7</v>
      </c>
      <c r="V60" s="1"/>
      <c r="Z60" s="3"/>
      <c r="AA60" s="3"/>
      <c r="AB60" s="3"/>
      <c r="AC60" s="3"/>
    </row>
    <row r="61" spans="1:29" x14ac:dyDescent="0.45">
      <c r="A61" s="60">
        <f>SQRT(B61/60)</f>
        <v>0</v>
      </c>
      <c r="B61" s="33">
        <v>0</v>
      </c>
      <c r="C61" s="35">
        <v>12025</v>
      </c>
      <c r="D61" s="35">
        <v>12015</v>
      </c>
      <c r="E61" s="35">
        <v>11960</v>
      </c>
      <c r="F61" s="31"/>
      <c r="G61" s="55">
        <f t="shared" ref="G61:G76" si="6">(C61-C$61)/(0.000998*$B$33)</f>
        <v>0</v>
      </c>
      <c r="H61" s="55">
        <f t="shared" ref="H61:H76" si="7">(D61-D$61)/(0.000998*$B$33)</f>
        <v>0</v>
      </c>
      <c r="I61" s="55">
        <f t="shared" ref="I61:I76" si="8">(E61-E$61)/(0.000998*$B$33)</f>
        <v>0</v>
      </c>
      <c r="J61" s="60">
        <f>AVERAGE(G61:I61)</f>
        <v>0</v>
      </c>
      <c r="K61">
        <f>_xlfn.STDEV.P(G61:I61)</f>
        <v>0</v>
      </c>
      <c r="V61" s="1"/>
      <c r="W61" s="3"/>
      <c r="X61" s="3"/>
      <c r="Y61" s="3"/>
      <c r="Z61" s="3"/>
      <c r="AA61" s="3"/>
      <c r="AB61" s="3"/>
      <c r="AC61" s="3"/>
    </row>
    <row r="62" spans="1:29" x14ac:dyDescent="0.45">
      <c r="A62" s="60">
        <f t="shared" ref="A62:A76" si="9">SQRT(B62/60)</f>
        <v>0.12909944487358055</v>
      </c>
      <c r="B62" s="33">
        <v>1</v>
      </c>
      <c r="C62" s="35">
        <v>12040</v>
      </c>
      <c r="D62" s="35">
        <v>12030</v>
      </c>
      <c r="E62" s="35">
        <v>11980</v>
      </c>
      <c r="F62" s="31"/>
      <c r="G62" s="55">
        <f t="shared" si="6"/>
        <v>10.020040080160321</v>
      </c>
      <c r="H62" s="55">
        <f t="shared" si="7"/>
        <v>10.020040080160321</v>
      </c>
      <c r="I62" s="55">
        <f t="shared" si="8"/>
        <v>13.360053440213761</v>
      </c>
      <c r="J62" s="60">
        <f t="shared" ref="J62:J76" si="10">AVERAGE(G62:I62)</f>
        <v>11.133377866844802</v>
      </c>
      <c r="K62">
        <f t="shared" ref="K62:K76" si="11">_xlfn.STDEV.P(G62:I62)</f>
        <v>1.5744973974316343</v>
      </c>
      <c r="V62" s="1"/>
      <c r="Z62" s="3"/>
      <c r="AA62" s="3"/>
      <c r="AB62" s="3"/>
      <c r="AC62" s="3"/>
    </row>
    <row r="63" spans="1:29" x14ac:dyDescent="0.45">
      <c r="A63" s="60">
        <f t="shared" si="9"/>
        <v>0.5163977794943222</v>
      </c>
      <c r="B63" s="33">
        <v>16</v>
      </c>
      <c r="C63" s="35">
        <v>12040</v>
      </c>
      <c r="D63" s="35">
        <v>12030</v>
      </c>
      <c r="E63" s="35">
        <v>11980</v>
      </c>
      <c r="F63" s="31"/>
      <c r="G63" s="55">
        <f t="shared" si="6"/>
        <v>10.020040080160321</v>
      </c>
      <c r="H63" s="55">
        <f t="shared" si="7"/>
        <v>10.020040080160321</v>
      </c>
      <c r="I63" s="55">
        <f t="shared" si="8"/>
        <v>13.360053440213761</v>
      </c>
      <c r="J63" s="60">
        <f t="shared" si="10"/>
        <v>11.133377866844802</v>
      </c>
      <c r="K63">
        <f t="shared" si="11"/>
        <v>1.5744973974316343</v>
      </c>
      <c r="V63" s="1"/>
      <c r="Z63" s="3"/>
      <c r="AA63" s="3"/>
      <c r="AB63" s="3"/>
      <c r="AC63" s="3"/>
    </row>
    <row r="64" spans="1:29" x14ac:dyDescent="0.45">
      <c r="A64" s="60">
        <f t="shared" si="9"/>
        <v>0.6454972243679028</v>
      </c>
      <c r="B64" s="33">
        <v>25</v>
      </c>
      <c r="C64" s="35">
        <v>12045</v>
      </c>
      <c r="D64" s="35">
        <v>12040</v>
      </c>
      <c r="E64" s="35">
        <v>11980</v>
      </c>
      <c r="F64" s="31"/>
      <c r="G64" s="55">
        <f t="shared" si="6"/>
        <v>13.360053440213761</v>
      </c>
      <c r="H64" s="55">
        <f t="shared" si="7"/>
        <v>16.700066800267201</v>
      </c>
      <c r="I64" s="55">
        <f t="shared" si="8"/>
        <v>13.360053440213761</v>
      </c>
      <c r="J64" s="60">
        <f t="shared" si="10"/>
        <v>14.473391226898242</v>
      </c>
      <c r="K64">
        <f t="shared" si="11"/>
        <v>1.5744973974316343</v>
      </c>
      <c r="V64" s="1"/>
      <c r="Z64" s="3"/>
      <c r="AA64" s="3"/>
      <c r="AB64" s="3"/>
      <c r="AC64" s="3"/>
    </row>
    <row r="65" spans="1:11" x14ac:dyDescent="0.45">
      <c r="A65" s="60">
        <f t="shared" si="9"/>
        <v>0.7745966692414834</v>
      </c>
      <c r="B65" s="33">
        <v>36</v>
      </c>
      <c r="C65" s="35">
        <v>12045</v>
      </c>
      <c r="D65" s="35">
        <v>12040</v>
      </c>
      <c r="E65" s="35">
        <v>11980</v>
      </c>
      <c r="F65" s="31"/>
      <c r="G65" s="55">
        <f t="shared" si="6"/>
        <v>13.360053440213761</v>
      </c>
      <c r="H65" s="55">
        <f t="shared" si="7"/>
        <v>16.700066800267201</v>
      </c>
      <c r="I65" s="55">
        <f t="shared" si="8"/>
        <v>13.360053440213761</v>
      </c>
      <c r="J65" s="60">
        <f t="shared" si="10"/>
        <v>14.473391226898242</v>
      </c>
      <c r="K65">
        <f t="shared" si="11"/>
        <v>1.5744973974316343</v>
      </c>
    </row>
    <row r="66" spans="1:11" x14ac:dyDescent="0.45">
      <c r="A66" s="60">
        <f t="shared" si="9"/>
        <v>0.9036961141150639</v>
      </c>
      <c r="B66" s="33">
        <v>49</v>
      </c>
      <c r="C66" s="35">
        <v>12045</v>
      </c>
      <c r="D66" s="35">
        <v>12040</v>
      </c>
      <c r="E66" s="35">
        <v>11980</v>
      </c>
      <c r="F66" s="31"/>
      <c r="G66" s="55">
        <f t="shared" si="6"/>
        <v>13.360053440213761</v>
      </c>
      <c r="H66" s="55">
        <f t="shared" si="7"/>
        <v>16.700066800267201</v>
      </c>
      <c r="I66" s="55">
        <f t="shared" si="8"/>
        <v>13.360053440213761</v>
      </c>
      <c r="J66" s="60">
        <f t="shared" si="10"/>
        <v>14.473391226898242</v>
      </c>
      <c r="K66">
        <f t="shared" si="11"/>
        <v>1.5744973974316343</v>
      </c>
    </row>
    <row r="67" spans="1:11" x14ac:dyDescent="0.45">
      <c r="A67" s="60">
        <f t="shared" si="9"/>
        <v>1.0327955589886444</v>
      </c>
      <c r="B67" s="33">
        <v>64</v>
      </c>
      <c r="C67" s="35">
        <v>12050</v>
      </c>
      <c r="D67" s="35">
        <v>12040</v>
      </c>
      <c r="E67" s="35">
        <v>11980</v>
      </c>
      <c r="F67" s="31"/>
      <c r="G67" s="55">
        <f t="shared" si="6"/>
        <v>16.700066800267201</v>
      </c>
      <c r="H67" s="55">
        <f t="shared" si="7"/>
        <v>16.700066800267201</v>
      </c>
      <c r="I67" s="55">
        <f t="shared" si="8"/>
        <v>13.360053440213761</v>
      </c>
      <c r="J67" s="60">
        <f t="shared" si="10"/>
        <v>15.586729013582721</v>
      </c>
      <c r="K67">
        <f t="shared" si="11"/>
        <v>1.5744973974316343</v>
      </c>
    </row>
    <row r="68" spans="1:11" x14ac:dyDescent="0.45">
      <c r="A68" s="60">
        <f t="shared" si="9"/>
        <v>1.1618950038622251</v>
      </c>
      <c r="B68" s="33">
        <v>81</v>
      </c>
      <c r="C68" s="35">
        <v>12040</v>
      </c>
      <c r="D68" s="35">
        <v>12040</v>
      </c>
      <c r="E68" s="35">
        <v>11980</v>
      </c>
      <c r="F68" s="31"/>
      <c r="G68" s="55">
        <f t="shared" si="6"/>
        <v>10.020040080160321</v>
      </c>
      <c r="H68" s="55">
        <f t="shared" si="7"/>
        <v>16.700066800267201</v>
      </c>
      <c r="I68" s="55">
        <f t="shared" si="8"/>
        <v>13.360053440213761</v>
      </c>
      <c r="J68" s="60">
        <f t="shared" si="10"/>
        <v>13.360053440213761</v>
      </c>
      <c r="K68">
        <f t="shared" si="11"/>
        <v>2.7271094887365619</v>
      </c>
    </row>
    <row r="69" spans="1:11" x14ac:dyDescent="0.45">
      <c r="A69" s="60">
        <f t="shared" si="9"/>
        <v>1.2909944487358056</v>
      </c>
      <c r="B69" s="33">
        <v>100</v>
      </c>
      <c r="C69" s="35">
        <v>12045</v>
      </c>
      <c r="D69" s="35">
        <v>12040</v>
      </c>
      <c r="E69" s="35">
        <v>11985</v>
      </c>
      <c r="F69" s="31"/>
      <c r="G69" s="55">
        <f t="shared" si="6"/>
        <v>13.360053440213761</v>
      </c>
      <c r="H69" s="55">
        <f t="shared" si="7"/>
        <v>16.700066800267201</v>
      </c>
      <c r="I69" s="55">
        <f t="shared" si="8"/>
        <v>16.700066800267201</v>
      </c>
      <c r="J69" s="60">
        <f t="shared" si="10"/>
        <v>15.586729013582721</v>
      </c>
      <c r="K69">
        <f t="shared" si="11"/>
        <v>1.5744973974316343</v>
      </c>
    </row>
    <row r="70" spans="1:11" x14ac:dyDescent="0.45">
      <c r="A70" s="60">
        <f t="shared" si="9"/>
        <v>1.4200938936093861</v>
      </c>
      <c r="B70" s="33">
        <v>121</v>
      </c>
      <c r="C70" s="35">
        <v>12045</v>
      </c>
      <c r="D70" s="35">
        <v>12040</v>
      </c>
      <c r="E70" s="35">
        <v>11985</v>
      </c>
      <c r="F70" s="31"/>
      <c r="G70" s="55">
        <f t="shared" si="6"/>
        <v>13.360053440213761</v>
      </c>
      <c r="H70" s="55">
        <f t="shared" si="7"/>
        <v>16.700066800267201</v>
      </c>
      <c r="I70" s="55">
        <f t="shared" si="8"/>
        <v>16.700066800267201</v>
      </c>
      <c r="J70" s="60">
        <f t="shared" si="10"/>
        <v>15.586729013582721</v>
      </c>
      <c r="K70">
        <f t="shared" si="11"/>
        <v>1.5744973974316343</v>
      </c>
    </row>
    <row r="71" spans="1:11" x14ac:dyDescent="0.45">
      <c r="A71" s="60">
        <f t="shared" si="9"/>
        <v>1.5491933384829668</v>
      </c>
      <c r="B71" s="33">
        <v>144</v>
      </c>
      <c r="C71" s="35">
        <v>12040</v>
      </c>
      <c r="D71" s="35">
        <v>12040</v>
      </c>
      <c r="E71" s="35">
        <v>11985</v>
      </c>
      <c r="F71" s="31"/>
      <c r="G71" s="55">
        <f t="shared" si="6"/>
        <v>10.020040080160321</v>
      </c>
      <c r="H71" s="55">
        <f t="shared" si="7"/>
        <v>16.700066800267201</v>
      </c>
      <c r="I71" s="55">
        <f t="shared" si="8"/>
        <v>16.700066800267201</v>
      </c>
      <c r="J71" s="60">
        <f t="shared" si="10"/>
        <v>14.473391226898242</v>
      </c>
      <c r="K71">
        <f t="shared" si="11"/>
        <v>3.1489947948632686</v>
      </c>
    </row>
    <row r="72" spans="1:11" x14ac:dyDescent="0.45">
      <c r="A72" s="60">
        <f t="shared" si="9"/>
        <v>1.6782927833565473</v>
      </c>
      <c r="B72" s="33">
        <v>169</v>
      </c>
      <c r="C72" s="35">
        <v>12040</v>
      </c>
      <c r="D72" s="35">
        <v>12040</v>
      </c>
      <c r="E72" s="35">
        <v>11985</v>
      </c>
      <c r="F72" s="31"/>
      <c r="G72" s="55">
        <f t="shared" si="6"/>
        <v>10.020040080160321</v>
      </c>
      <c r="H72" s="55">
        <f t="shared" si="7"/>
        <v>16.700066800267201</v>
      </c>
      <c r="I72" s="55">
        <f t="shared" si="8"/>
        <v>16.700066800267201</v>
      </c>
      <c r="J72" s="60">
        <f t="shared" si="10"/>
        <v>14.473391226898242</v>
      </c>
      <c r="K72">
        <f t="shared" si="11"/>
        <v>3.1489947948632686</v>
      </c>
    </row>
    <row r="73" spans="1:11" x14ac:dyDescent="0.45">
      <c r="A73" s="60">
        <f t="shared" si="9"/>
        <v>1.8073922282301278</v>
      </c>
      <c r="B73" s="33">
        <v>196</v>
      </c>
      <c r="C73" s="35">
        <v>12045</v>
      </c>
      <c r="D73" s="35">
        <v>12050</v>
      </c>
      <c r="E73" s="35">
        <v>11985</v>
      </c>
      <c r="F73" s="31"/>
      <c r="G73" s="55">
        <f t="shared" si="6"/>
        <v>13.360053440213761</v>
      </c>
      <c r="H73" s="55">
        <f t="shared" si="7"/>
        <v>23.380093520374082</v>
      </c>
      <c r="I73" s="55">
        <f t="shared" si="8"/>
        <v>16.700066800267201</v>
      </c>
      <c r="J73" s="60">
        <f t="shared" si="10"/>
        <v>17.81340458695168</v>
      </c>
      <c r="K73">
        <f t="shared" si="11"/>
        <v>4.1657285535225377</v>
      </c>
    </row>
    <row r="74" spans="1:11" x14ac:dyDescent="0.45">
      <c r="A74" s="60">
        <f t="shared" si="9"/>
        <v>1.9364916731037085</v>
      </c>
      <c r="B74" s="33">
        <v>225</v>
      </c>
      <c r="C74" s="35">
        <v>12045</v>
      </c>
      <c r="D74" s="35">
        <v>12050</v>
      </c>
      <c r="E74" s="35">
        <v>11990</v>
      </c>
      <c r="F74" s="31"/>
      <c r="G74" s="55">
        <f t="shared" si="6"/>
        <v>13.360053440213761</v>
      </c>
      <c r="H74" s="55">
        <f t="shared" si="7"/>
        <v>23.380093520374082</v>
      </c>
      <c r="I74" s="55">
        <f t="shared" si="8"/>
        <v>20.040080160320642</v>
      </c>
      <c r="J74" s="60">
        <f t="shared" si="10"/>
        <v>18.926742373636163</v>
      </c>
      <c r="K74">
        <f t="shared" si="11"/>
        <v>4.1657285535225377</v>
      </c>
    </row>
    <row r="75" spans="1:11" x14ac:dyDescent="0.45">
      <c r="A75" s="60">
        <f t="shared" si="9"/>
        <v>2.0655911179772888</v>
      </c>
      <c r="B75" s="33">
        <v>256</v>
      </c>
      <c r="C75" s="35">
        <v>12040</v>
      </c>
      <c r="D75" s="35">
        <v>12050</v>
      </c>
      <c r="E75" s="35">
        <v>11990</v>
      </c>
      <c r="F75" s="31"/>
      <c r="G75" s="55">
        <f t="shared" si="6"/>
        <v>10.020040080160321</v>
      </c>
      <c r="H75" s="55">
        <f t="shared" si="7"/>
        <v>23.380093520374082</v>
      </c>
      <c r="I75" s="55">
        <f t="shared" si="8"/>
        <v>20.040080160320642</v>
      </c>
      <c r="J75" s="60">
        <f t="shared" si="10"/>
        <v>17.81340458695168</v>
      </c>
      <c r="K75">
        <f t="shared" si="11"/>
        <v>5.6769310995243734</v>
      </c>
    </row>
    <row r="76" spans="1:11" x14ac:dyDescent="0.45">
      <c r="A76" s="60">
        <f t="shared" si="9"/>
        <v>4.9125689138508104</v>
      </c>
      <c r="B76" s="33">
        <v>1448</v>
      </c>
      <c r="C76" s="35">
        <v>12070</v>
      </c>
      <c r="D76" s="35">
        <v>12065</v>
      </c>
      <c r="E76" s="35">
        <v>12000</v>
      </c>
      <c r="F76" s="31"/>
      <c r="G76" s="55">
        <f t="shared" si="6"/>
        <v>30.060120240480963</v>
      </c>
      <c r="H76" s="55">
        <f t="shared" si="7"/>
        <v>33.400133600534403</v>
      </c>
      <c r="I76" s="55">
        <f t="shared" si="8"/>
        <v>26.720106880427522</v>
      </c>
      <c r="J76" s="60">
        <f t="shared" si="10"/>
        <v>30.060120240480966</v>
      </c>
      <c r="K76">
        <f t="shared" si="11"/>
        <v>2.7271094887365601</v>
      </c>
    </row>
    <row r="77" spans="1:11" x14ac:dyDescent="0.45">
      <c r="A77" s="31"/>
      <c r="B77" s="32"/>
      <c r="C77" s="31"/>
      <c r="D77" s="31"/>
      <c r="E77" s="31"/>
      <c r="F77" s="42" t="s">
        <v>3</v>
      </c>
      <c r="G77" s="62">
        <f>SLOPE(G61:G76,A61:A76)</f>
        <v>4.1926568792298813</v>
      </c>
      <c r="H77" s="55">
        <f>SLOPE(H61:H76,$A$38:$A$53)</f>
        <v>5.6300560691965771</v>
      </c>
      <c r="I77" s="55">
        <f>SLOPE(I61:I76,$A$38:$A$53)</f>
        <v>4.0478480152628533</v>
      </c>
    </row>
    <row r="78" spans="1:11" x14ac:dyDescent="0.45">
      <c r="B78" s="1"/>
      <c r="G78" s="10" t="s">
        <v>12</v>
      </c>
      <c r="H78" s="53">
        <f>AVERAGE(G77:I77)</f>
        <v>4.62352032122977</v>
      </c>
    </row>
    <row r="79" spans="1:11" x14ac:dyDescent="0.45">
      <c r="B79" s="1"/>
      <c r="G79" s="10" t="s">
        <v>13</v>
      </c>
      <c r="H79" s="53">
        <f>_xlfn.STDEV.S(G77:I77)</f>
        <v>0.8746874074331823</v>
      </c>
    </row>
    <row r="81" spans="1:9" x14ac:dyDescent="0.45">
      <c r="B81" s="9" t="s">
        <v>16</v>
      </c>
    </row>
    <row r="82" spans="1:9" x14ac:dyDescent="0.45">
      <c r="A82" s="7"/>
      <c r="C82" s="64" t="s">
        <v>30</v>
      </c>
      <c r="D82" s="64"/>
      <c r="E82" s="64"/>
      <c r="G82" s="65" t="s">
        <v>1</v>
      </c>
      <c r="H82" s="65"/>
      <c r="I82" s="65"/>
    </row>
    <row r="83" spans="1:9" x14ac:dyDescent="0.45">
      <c r="B83" s="33" t="s">
        <v>2</v>
      </c>
      <c r="C83" s="34" t="s">
        <v>5</v>
      </c>
      <c r="D83" s="34" t="s">
        <v>6</v>
      </c>
      <c r="E83" s="34" t="s">
        <v>7</v>
      </c>
      <c r="G83" s="41" t="s">
        <v>5</v>
      </c>
      <c r="H83" s="39" t="s">
        <v>6</v>
      </c>
      <c r="I83" s="40" t="s">
        <v>7</v>
      </c>
    </row>
    <row r="84" spans="1:9" x14ac:dyDescent="0.45">
      <c r="A84" s="60">
        <f>SQRT(B84/60)</f>
        <v>0</v>
      </c>
      <c r="B84" s="33">
        <v>0</v>
      </c>
      <c r="C84" s="35">
        <v>10630</v>
      </c>
      <c r="D84" s="35">
        <v>10370</v>
      </c>
      <c r="E84" s="35">
        <v>10490</v>
      </c>
      <c r="G84" s="56">
        <f t="shared" ref="G84:G99" si="12">(C84-C$84)/(0.000998*$B$33)</f>
        <v>0</v>
      </c>
      <c r="H84" s="56">
        <f t="shared" ref="H84:H99" si="13">(D84-D$84)/(0.000998*$B$33)</f>
        <v>0</v>
      </c>
      <c r="I84" s="56">
        <f t="shared" ref="I84:I99" si="14">(E84-E$84)/(0.000998*$B$33)</f>
        <v>0</v>
      </c>
    </row>
    <row r="85" spans="1:9" x14ac:dyDescent="0.45">
      <c r="A85" s="60">
        <f t="shared" ref="A85:A99" si="15">SQRT(B85/60)</f>
        <v>0.12909944487358055</v>
      </c>
      <c r="B85" s="33">
        <v>1</v>
      </c>
      <c r="C85" s="35">
        <v>10645</v>
      </c>
      <c r="D85" s="35">
        <v>10380</v>
      </c>
      <c r="E85" s="35">
        <v>10495</v>
      </c>
      <c r="G85" s="56">
        <f t="shared" si="12"/>
        <v>10.020040080160321</v>
      </c>
      <c r="H85" s="56">
        <f t="shared" si="13"/>
        <v>6.6800267201068806</v>
      </c>
      <c r="I85" s="56">
        <f t="shared" si="14"/>
        <v>3.3400133600534403</v>
      </c>
    </row>
    <row r="86" spans="1:9" x14ac:dyDescent="0.45">
      <c r="A86" s="60">
        <f t="shared" si="15"/>
        <v>0.5163977794943222</v>
      </c>
      <c r="B86" s="33">
        <v>16</v>
      </c>
      <c r="C86" s="35">
        <v>10650</v>
      </c>
      <c r="D86" s="35">
        <v>10390</v>
      </c>
      <c r="E86" s="35">
        <v>10500</v>
      </c>
      <c r="G86" s="56">
        <f t="shared" si="12"/>
        <v>13.360053440213761</v>
      </c>
      <c r="H86" s="56">
        <f t="shared" si="13"/>
        <v>13.360053440213761</v>
      </c>
      <c r="I86" s="56">
        <f t="shared" si="14"/>
        <v>6.6800267201068806</v>
      </c>
    </row>
    <row r="87" spans="1:9" x14ac:dyDescent="0.45">
      <c r="A87" s="60">
        <f t="shared" si="15"/>
        <v>0.6454972243679028</v>
      </c>
      <c r="B87" s="33">
        <v>25</v>
      </c>
      <c r="C87" s="35">
        <v>10650</v>
      </c>
      <c r="D87" s="35">
        <v>10390</v>
      </c>
      <c r="E87" s="35">
        <v>10500</v>
      </c>
      <c r="G87" s="56">
        <f t="shared" si="12"/>
        <v>13.360053440213761</v>
      </c>
      <c r="H87" s="56">
        <f t="shared" si="13"/>
        <v>13.360053440213761</v>
      </c>
      <c r="I87" s="56">
        <f t="shared" si="14"/>
        <v>6.6800267201068806</v>
      </c>
    </row>
    <row r="88" spans="1:9" x14ac:dyDescent="0.45">
      <c r="A88" s="60">
        <f t="shared" si="15"/>
        <v>0.7745966692414834</v>
      </c>
      <c r="B88" s="33">
        <v>36</v>
      </c>
      <c r="C88" s="35">
        <v>10655</v>
      </c>
      <c r="D88" s="35">
        <v>10390</v>
      </c>
      <c r="E88" s="35">
        <v>10500</v>
      </c>
      <c r="G88" s="56">
        <f t="shared" si="12"/>
        <v>16.700066800267201</v>
      </c>
      <c r="H88" s="56">
        <f t="shared" si="13"/>
        <v>13.360053440213761</v>
      </c>
      <c r="I88" s="56">
        <f t="shared" si="14"/>
        <v>6.6800267201068806</v>
      </c>
    </row>
    <row r="89" spans="1:9" x14ac:dyDescent="0.45">
      <c r="A89" s="60">
        <f t="shared" si="15"/>
        <v>0.9036961141150639</v>
      </c>
      <c r="B89" s="33">
        <v>49</v>
      </c>
      <c r="C89" s="35">
        <v>10655</v>
      </c>
      <c r="D89" s="35">
        <v>10390</v>
      </c>
      <c r="E89" s="35">
        <v>10500</v>
      </c>
      <c r="G89" s="56">
        <f t="shared" si="12"/>
        <v>16.700066800267201</v>
      </c>
      <c r="H89" s="56">
        <f t="shared" si="13"/>
        <v>13.360053440213761</v>
      </c>
      <c r="I89" s="56">
        <f t="shared" si="14"/>
        <v>6.6800267201068806</v>
      </c>
    </row>
    <row r="90" spans="1:9" x14ac:dyDescent="0.45">
      <c r="A90" s="60">
        <f t="shared" si="15"/>
        <v>1.0327955589886444</v>
      </c>
      <c r="B90" s="33">
        <v>64</v>
      </c>
      <c r="C90" s="35">
        <v>10655</v>
      </c>
      <c r="D90" s="35">
        <v>10390</v>
      </c>
      <c r="E90" s="35">
        <v>10500</v>
      </c>
      <c r="G90" s="56">
        <f t="shared" si="12"/>
        <v>16.700066800267201</v>
      </c>
      <c r="H90" s="56">
        <f t="shared" si="13"/>
        <v>13.360053440213761</v>
      </c>
      <c r="I90" s="56">
        <f t="shared" si="14"/>
        <v>6.6800267201068806</v>
      </c>
    </row>
    <row r="91" spans="1:9" x14ac:dyDescent="0.45">
      <c r="A91" s="60">
        <f t="shared" si="15"/>
        <v>1.1618950038622251</v>
      </c>
      <c r="B91" s="33">
        <v>81</v>
      </c>
      <c r="C91" s="35">
        <v>10660</v>
      </c>
      <c r="D91" s="35">
        <v>10390</v>
      </c>
      <c r="E91" s="35">
        <v>10500</v>
      </c>
      <c r="G91" s="56">
        <f t="shared" si="12"/>
        <v>20.040080160320642</v>
      </c>
      <c r="H91" s="56">
        <f t="shared" si="13"/>
        <v>13.360053440213761</v>
      </c>
      <c r="I91" s="56">
        <f t="shared" si="14"/>
        <v>6.6800267201068806</v>
      </c>
    </row>
    <row r="92" spans="1:9" x14ac:dyDescent="0.45">
      <c r="A92" s="60">
        <f t="shared" si="15"/>
        <v>1.2909944487358056</v>
      </c>
      <c r="B92" s="33">
        <v>100</v>
      </c>
      <c r="C92" s="35">
        <v>10660</v>
      </c>
      <c r="D92" s="35">
        <v>10390</v>
      </c>
      <c r="E92" s="35">
        <v>10500</v>
      </c>
      <c r="G92" s="56">
        <f t="shared" si="12"/>
        <v>20.040080160320642</v>
      </c>
      <c r="H92" s="56">
        <f t="shared" si="13"/>
        <v>13.360053440213761</v>
      </c>
      <c r="I92" s="56">
        <f t="shared" si="14"/>
        <v>6.6800267201068806</v>
      </c>
    </row>
    <row r="93" spans="1:9" x14ac:dyDescent="0.45">
      <c r="A93" s="60">
        <f t="shared" si="15"/>
        <v>1.4200938936093861</v>
      </c>
      <c r="B93" s="33">
        <v>121</v>
      </c>
      <c r="C93" s="35">
        <v>10660</v>
      </c>
      <c r="D93" s="35">
        <v>10390</v>
      </c>
      <c r="E93" s="35">
        <v>10500</v>
      </c>
      <c r="G93" s="56">
        <f t="shared" si="12"/>
        <v>20.040080160320642</v>
      </c>
      <c r="H93" s="56">
        <f t="shared" si="13"/>
        <v>13.360053440213761</v>
      </c>
      <c r="I93" s="56">
        <f t="shared" si="14"/>
        <v>6.6800267201068806</v>
      </c>
    </row>
    <row r="94" spans="1:9" x14ac:dyDescent="0.45">
      <c r="A94" s="60">
        <f t="shared" si="15"/>
        <v>1.5491933384829668</v>
      </c>
      <c r="B94" s="33">
        <v>144</v>
      </c>
      <c r="C94" s="35">
        <v>10660</v>
      </c>
      <c r="D94" s="35">
        <v>10390</v>
      </c>
      <c r="E94" s="35">
        <v>10500</v>
      </c>
      <c r="G94" s="56">
        <f t="shared" si="12"/>
        <v>20.040080160320642</v>
      </c>
      <c r="H94" s="56">
        <f t="shared" si="13"/>
        <v>13.360053440213761</v>
      </c>
      <c r="I94" s="56">
        <f t="shared" si="14"/>
        <v>6.6800267201068806</v>
      </c>
    </row>
    <row r="95" spans="1:9" x14ac:dyDescent="0.45">
      <c r="A95" s="60">
        <f t="shared" si="15"/>
        <v>1.6782927833565473</v>
      </c>
      <c r="B95" s="33">
        <v>169</v>
      </c>
      <c r="C95" s="35">
        <v>10660</v>
      </c>
      <c r="D95" s="35">
        <v>10400</v>
      </c>
      <c r="E95" s="35">
        <v>10500</v>
      </c>
      <c r="G95" s="56">
        <f t="shared" si="12"/>
        <v>20.040080160320642</v>
      </c>
      <c r="H95" s="56">
        <f t="shared" si="13"/>
        <v>20.040080160320642</v>
      </c>
      <c r="I95" s="56">
        <f t="shared" si="14"/>
        <v>6.6800267201068806</v>
      </c>
    </row>
    <row r="96" spans="1:9" x14ac:dyDescent="0.45">
      <c r="A96" s="60">
        <f t="shared" si="15"/>
        <v>1.8073922282301278</v>
      </c>
      <c r="B96" s="33">
        <v>196</v>
      </c>
      <c r="C96" s="35">
        <v>10665</v>
      </c>
      <c r="D96" s="35">
        <v>10400</v>
      </c>
      <c r="E96" s="35">
        <v>10510</v>
      </c>
      <c r="G96" s="56">
        <f t="shared" si="12"/>
        <v>23.380093520374082</v>
      </c>
      <c r="H96" s="56">
        <f t="shared" si="13"/>
        <v>20.040080160320642</v>
      </c>
      <c r="I96" s="56">
        <f t="shared" si="14"/>
        <v>13.360053440213761</v>
      </c>
    </row>
    <row r="97" spans="1:11" x14ac:dyDescent="0.45">
      <c r="A97" s="60">
        <f t="shared" si="15"/>
        <v>1.9364916731037085</v>
      </c>
      <c r="B97" s="33">
        <v>225</v>
      </c>
      <c r="C97" s="35">
        <v>10675</v>
      </c>
      <c r="D97" s="35">
        <v>10410</v>
      </c>
      <c r="E97" s="35">
        <v>10510</v>
      </c>
      <c r="G97" s="56">
        <f t="shared" si="12"/>
        <v>30.060120240480963</v>
      </c>
      <c r="H97" s="56">
        <f t="shared" si="13"/>
        <v>26.720106880427522</v>
      </c>
      <c r="I97" s="56">
        <f t="shared" si="14"/>
        <v>13.360053440213761</v>
      </c>
    </row>
    <row r="98" spans="1:11" x14ac:dyDescent="0.45">
      <c r="A98" s="60">
        <f t="shared" si="15"/>
        <v>2.0655911179772888</v>
      </c>
      <c r="B98" s="33">
        <v>256</v>
      </c>
      <c r="C98" s="35">
        <v>10675</v>
      </c>
      <c r="D98" s="35">
        <v>10410</v>
      </c>
      <c r="E98" s="35">
        <v>10510</v>
      </c>
      <c r="G98" s="56">
        <f t="shared" si="12"/>
        <v>30.060120240480963</v>
      </c>
      <c r="H98" s="56">
        <f t="shared" si="13"/>
        <v>26.720106880427522</v>
      </c>
      <c r="I98" s="56">
        <f t="shared" si="14"/>
        <v>13.360053440213761</v>
      </c>
    </row>
    <row r="99" spans="1:11" x14ac:dyDescent="0.45">
      <c r="A99" s="60">
        <f t="shared" si="15"/>
        <v>4.9125689138508104</v>
      </c>
      <c r="B99" s="33">
        <v>1448</v>
      </c>
      <c r="C99" s="35">
        <v>10690</v>
      </c>
      <c r="D99" s="35">
        <v>10420</v>
      </c>
      <c r="E99" s="35">
        <v>10525</v>
      </c>
      <c r="G99" s="56">
        <f t="shared" si="12"/>
        <v>40.080160320641284</v>
      </c>
      <c r="H99" s="56">
        <f t="shared" si="13"/>
        <v>33.400133600534403</v>
      </c>
      <c r="I99" s="56">
        <f t="shared" si="14"/>
        <v>23.380093520374082</v>
      </c>
    </row>
    <row r="100" spans="1:11" x14ac:dyDescent="0.45">
      <c r="B100" s="1"/>
      <c r="F100" s="4" t="s">
        <v>3</v>
      </c>
      <c r="G100" s="62">
        <f>SLOPE(G84:G99,A84:A99)</f>
        <v>7.3448831546114146</v>
      </c>
      <c r="H100" s="55">
        <f>SLOPE(H84:H99,$A$38:$A$53)</f>
        <v>6.271741070276585</v>
      </c>
      <c r="I100" s="55">
        <f>SLOPE(I84:I99,$A$38:$A$53)</f>
        <v>4.400803796733805</v>
      </c>
    </row>
    <row r="101" spans="1:11" x14ac:dyDescent="0.45">
      <c r="B101" s="1"/>
      <c r="F101" s="4"/>
      <c r="G101" s="15" t="s">
        <v>12</v>
      </c>
      <c r="H101" s="58">
        <f>AVERAGE(G100:I100)</f>
        <v>6.0058093405406012</v>
      </c>
    </row>
    <row r="102" spans="1:11" x14ac:dyDescent="0.45">
      <c r="B102" s="1"/>
      <c r="F102" s="4"/>
      <c r="G102" s="15" t="s">
        <v>13</v>
      </c>
      <c r="H102" s="58">
        <f>_xlfn.STDEV.S(G100:I100)</f>
        <v>1.4899465024055547</v>
      </c>
    </row>
    <row r="103" spans="1:11" ht="17.25" customHeight="1" x14ac:dyDescent="0.45">
      <c r="B103" s="1"/>
      <c r="F103" s="4"/>
    </row>
    <row r="104" spans="1:11" x14ac:dyDescent="0.45">
      <c r="B104" s="16" t="s">
        <v>16</v>
      </c>
      <c r="F104" s="4"/>
    </row>
    <row r="105" spans="1:11" x14ac:dyDescent="0.45">
      <c r="A105" s="7"/>
      <c r="C105" s="64" t="s">
        <v>30</v>
      </c>
      <c r="D105" s="64"/>
      <c r="E105" s="64"/>
      <c r="G105" s="65" t="s">
        <v>1</v>
      </c>
      <c r="H105" s="65"/>
      <c r="I105" s="65"/>
    </row>
    <row r="106" spans="1:11" x14ac:dyDescent="0.45">
      <c r="B106" s="33" t="s">
        <v>2</v>
      </c>
      <c r="C106" s="34" t="s">
        <v>35</v>
      </c>
      <c r="D106" s="34" t="s">
        <v>36</v>
      </c>
      <c r="E106" s="34" t="s">
        <v>37</v>
      </c>
      <c r="G106" s="41" t="s">
        <v>35</v>
      </c>
      <c r="H106" s="39" t="s">
        <v>36</v>
      </c>
      <c r="I106" s="40" t="s">
        <v>37</v>
      </c>
    </row>
    <row r="107" spans="1:11" x14ac:dyDescent="0.45">
      <c r="A107" s="60">
        <f>SQRT(B107/60)</f>
        <v>0</v>
      </c>
      <c r="B107" s="33">
        <v>0</v>
      </c>
      <c r="C107" s="35">
        <v>10990</v>
      </c>
      <c r="D107" s="35">
        <v>10900</v>
      </c>
      <c r="E107" s="35">
        <v>10340</v>
      </c>
      <c r="G107" s="56">
        <f t="shared" ref="G107:G122" si="16">(C107-C$107)/(0.000998*$B$33)</f>
        <v>0</v>
      </c>
      <c r="H107" s="56">
        <f t="shared" ref="H107:H122" si="17">(D107-D$107)/(0.000998*$B$33)</f>
        <v>0</v>
      </c>
      <c r="I107" s="56">
        <f t="shared" ref="I107:I122" si="18">(E107-E$107)/(0.000998*$B$33)</f>
        <v>0</v>
      </c>
      <c r="J107" s="60">
        <f>AVERAGE(G107:I107,G84:I84)</f>
        <v>0</v>
      </c>
      <c r="K107">
        <f>_xlfn.STDEV.P(G107:I107,G84:I84)</f>
        <v>0</v>
      </c>
    </row>
    <row r="108" spans="1:11" x14ac:dyDescent="0.45">
      <c r="A108" s="60">
        <f t="shared" ref="A108:A122" si="19">SQRT(B108/60)</f>
        <v>0.12909944487358055</v>
      </c>
      <c r="B108" s="33">
        <v>1</v>
      </c>
      <c r="C108" s="35">
        <v>10990</v>
      </c>
      <c r="D108" s="35">
        <v>10900</v>
      </c>
      <c r="E108" s="35">
        <v>10340</v>
      </c>
      <c r="G108" s="56">
        <f t="shared" si="16"/>
        <v>0</v>
      </c>
      <c r="H108" s="56">
        <f t="shared" si="17"/>
        <v>0</v>
      </c>
      <c r="I108" s="56">
        <f t="shared" si="18"/>
        <v>0</v>
      </c>
      <c r="J108" s="60">
        <f t="shared" ref="J108:J122" si="20">AVERAGE(G108:I108,G85:I85)</f>
        <v>3.3400133600534403</v>
      </c>
      <c r="K108">
        <f t="shared" ref="K108:K122" si="21">_xlfn.STDEV.P(G108:I108,G85:I85)</f>
        <v>3.8567152250476</v>
      </c>
    </row>
    <row r="109" spans="1:11" x14ac:dyDescent="0.45">
      <c r="A109" s="60">
        <f t="shared" si="19"/>
        <v>0.5163977794943222</v>
      </c>
      <c r="B109" s="33">
        <v>16</v>
      </c>
      <c r="C109" s="35">
        <v>11005</v>
      </c>
      <c r="D109" s="35">
        <v>10915</v>
      </c>
      <c r="E109" s="35">
        <v>10360</v>
      </c>
      <c r="G109" s="56">
        <f t="shared" si="16"/>
        <v>10.020040080160321</v>
      </c>
      <c r="H109" s="56">
        <f t="shared" si="17"/>
        <v>10.020040080160321</v>
      </c>
      <c r="I109" s="56">
        <f t="shared" si="18"/>
        <v>13.360053440213761</v>
      </c>
      <c r="J109" s="60">
        <f t="shared" si="20"/>
        <v>11.133377866844802</v>
      </c>
      <c r="K109">
        <f t="shared" si="21"/>
        <v>2.4894989729456607</v>
      </c>
    </row>
    <row r="110" spans="1:11" x14ac:dyDescent="0.45">
      <c r="A110" s="60">
        <f t="shared" si="19"/>
        <v>0.6454972243679028</v>
      </c>
      <c r="B110" s="33">
        <v>25</v>
      </c>
      <c r="C110" s="35">
        <v>11005</v>
      </c>
      <c r="D110" s="35">
        <v>10915</v>
      </c>
      <c r="E110" s="35">
        <v>10360</v>
      </c>
      <c r="G110" s="56">
        <f t="shared" si="16"/>
        <v>10.020040080160321</v>
      </c>
      <c r="H110" s="56">
        <f t="shared" si="17"/>
        <v>10.020040080160321</v>
      </c>
      <c r="I110" s="56">
        <f t="shared" si="18"/>
        <v>13.360053440213761</v>
      </c>
      <c r="J110" s="60">
        <f t="shared" si="20"/>
        <v>11.133377866844802</v>
      </c>
      <c r="K110">
        <f t="shared" si="21"/>
        <v>2.4894989729456607</v>
      </c>
    </row>
    <row r="111" spans="1:11" x14ac:dyDescent="0.45">
      <c r="A111" s="60">
        <f t="shared" si="19"/>
        <v>0.7745966692414834</v>
      </c>
      <c r="B111" s="33">
        <v>36</v>
      </c>
      <c r="C111" s="35">
        <v>11005</v>
      </c>
      <c r="D111" s="35">
        <v>10915</v>
      </c>
      <c r="E111" s="35">
        <v>10360</v>
      </c>
      <c r="G111" s="56">
        <f t="shared" si="16"/>
        <v>10.020040080160321</v>
      </c>
      <c r="H111" s="56">
        <f t="shared" si="17"/>
        <v>10.020040080160321</v>
      </c>
      <c r="I111" s="56">
        <f t="shared" si="18"/>
        <v>13.360053440213761</v>
      </c>
      <c r="J111" s="60">
        <f t="shared" si="20"/>
        <v>11.690046760187039</v>
      </c>
      <c r="K111">
        <f t="shared" si="21"/>
        <v>3.1978193311834953</v>
      </c>
    </row>
    <row r="112" spans="1:11" x14ac:dyDescent="0.45">
      <c r="A112" s="60">
        <f t="shared" si="19"/>
        <v>0.9036961141150639</v>
      </c>
      <c r="B112" s="33">
        <v>49</v>
      </c>
      <c r="C112" s="35">
        <v>11005</v>
      </c>
      <c r="D112" s="35">
        <v>10915</v>
      </c>
      <c r="E112" s="35">
        <v>10360</v>
      </c>
      <c r="G112" s="56">
        <f t="shared" si="16"/>
        <v>10.020040080160321</v>
      </c>
      <c r="H112" s="56">
        <f t="shared" si="17"/>
        <v>10.020040080160321</v>
      </c>
      <c r="I112" s="56">
        <f t="shared" si="18"/>
        <v>13.360053440213761</v>
      </c>
      <c r="J112" s="60">
        <f t="shared" si="20"/>
        <v>11.690046760187039</v>
      </c>
      <c r="K112">
        <f t="shared" si="21"/>
        <v>3.1978193311834953</v>
      </c>
    </row>
    <row r="113" spans="1:11" x14ac:dyDescent="0.45">
      <c r="A113" s="60">
        <f t="shared" si="19"/>
        <v>1.0327955589886444</v>
      </c>
      <c r="B113" s="33">
        <v>64</v>
      </c>
      <c r="C113" s="35">
        <v>11005</v>
      </c>
      <c r="D113" s="35">
        <v>10920</v>
      </c>
      <c r="E113" s="35">
        <v>10360</v>
      </c>
      <c r="G113" s="56">
        <f t="shared" si="16"/>
        <v>10.020040080160321</v>
      </c>
      <c r="H113" s="56">
        <f t="shared" si="17"/>
        <v>13.360053440213761</v>
      </c>
      <c r="I113" s="56">
        <f t="shared" si="18"/>
        <v>13.360053440213761</v>
      </c>
      <c r="J113" s="60">
        <f t="shared" si="20"/>
        <v>12.24671565352928</v>
      </c>
      <c r="K113">
        <f t="shared" si="21"/>
        <v>3.1489947948632722</v>
      </c>
    </row>
    <row r="114" spans="1:11" x14ac:dyDescent="0.45">
      <c r="A114" s="60">
        <f t="shared" si="19"/>
        <v>1.1618950038622251</v>
      </c>
      <c r="B114" s="33">
        <v>81</v>
      </c>
      <c r="C114" s="35">
        <v>11005</v>
      </c>
      <c r="D114" s="35">
        <v>10920</v>
      </c>
      <c r="E114" s="35">
        <v>10365</v>
      </c>
      <c r="G114" s="56">
        <f t="shared" si="16"/>
        <v>10.020040080160321</v>
      </c>
      <c r="H114" s="56">
        <f t="shared" si="17"/>
        <v>13.360053440213761</v>
      </c>
      <c r="I114" s="56">
        <f t="shared" si="18"/>
        <v>16.700066800267201</v>
      </c>
      <c r="J114" s="60">
        <f t="shared" si="20"/>
        <v>13.360053440213761</v>
      </c>
      <c r="K114">
        <f t="shared" si="21"/>
        <v>4.3119387065324162</v>
      </c>
    </row>
    <row r="115" spans="1:11" x14ac:dyDescent="0.45">
      <c r="A115" s="60">
        <f t="shared" si="19"/>
        <v>1.2909944487358056</v>
      </c>
      <c r="B115" s="33">
        <v>100</v>
      </c>
      <c r="C115" s="35">
        <v>11005</v>
      </c>
      <c r="D115" s="35">
        <v>10920</v>
      </c>
      <c r="E115" s="35">
        <v>10365</v>
      </c>
      <c r="G115" s="56">
        <f t="shared" si="16"/>
        <v>10.020040080160321</v>
      </c>
      <c r="H115" s="56">
        <f t="shared" si="17"/>
        <v>13.360053440213761</v>
      </c>
      <c r="I115" s="56">
        <f t="shared" si="18"/>
        <v>16.700066800267201</v>
      </c>
      <c r="J115" s="60">
        <f t="shared" si="20"/>
        <v>13.360053440213761</v>
      </c>
      <c r="K115">
        <f t="shared" si="21"/>
        <v>4.3119387065324162</v>
      </c>
    </row>
    <row r="116" spans="1:11" x14ac:dyDescent="0.45">
      <c r="A116" s="60">
        <f t="shared" si="19"/>
        <v>1.4200938936093861</v>
      </c>
      <c r="B116" s="33">
        <v>121</v>
      </c>
      <c r="C116" s="35">
        <v>11005</v>
      </c>
      <c r="D116" s="35">
        <v>10910</v>
      </c>
      <c r="E116" s="35">
        <v>10370</v>
      </c>
      <c r="G116" s="56">
        <f t="shared" si="16"/>
        <v>10.020040080160321</v>
      </c>
      <c r="H116" s="56">
        <f t="shared" si="17"/>
        <v>6.6800267201068806</v>
      </c>
      <c r="I116" s="56">
        <f t="shared" si="18"/>
        <v>20.040080160320642</v>
      </c>
      <c r="J116" s="60">
        <f t="shared" si="20"/>
        <v>12.80338454687152</v>
      </c>
      <c r="K116">
        <f t="shared" si="21"/>
        <v>5.5944531402365278</v>
      </c>
    </row>
    <row r="117" spans="1:11" x14ac:dyDescent="0.45">
      <c r="A117" s="60">
        <f t="shared" si="19"/>
        <v>1.5491933384829668</v>
      </c>
      <c r="B117" s="33">
        <v>144</v>
      </c>
      <c r="C117" s="35">
        <v>11005</v>
      </c>
      <c r="D117" s="35">
        <v>10920</v>
      </c>
      <c r="E117" s="35">
        <v>10370</v>
      </c>
      <c r="G117" s="56">
        <f t="shared" si="16"/>
        <v>10.020040080160321</v>
      </c>
      <c r="H117" s="56">
        <f t="shared" si="17"/>
        <v>13.360053440213761</v>
      </c>
      <c r="I117" s="56">
        <f t="shared" si="18"/>
        <v>20.040080160320642</v>
      </c>
      <c r="J117" s="60">
        <f t="shared" si="20"/>
        <v>13.916722333556002</v>
      </c>
      <c r="K117">
        <f t="shared" si="21"/>
        <v>4.8847497146471355</v>
      </c>
    </row>
    <row r="118" spans="1:11" x14ac:dyDescent="0.45">
      <c r="A118" s="60">
        <f t="shared" si="19"/>
        <v>1.6782927833565473</v>
      </c>
      <c r="B118" s="33">
        <v>169</v>
      </c>
      <c r="C118" s="35">
        <v>11005</v>
      </c>
      <c r="D118" s="35">
        <v>10920</v>
      </c>
      <c r="E118" s="35">
        <v>10370</v>
      </c>
      <c r="G118" s="56">
        <f t="shared" si="16"/>
        <v>10.020040080160321</v>
      </c>
      <c r="H118" s="56">
        <f t="shared" si="17"/>
        <v>13.360053440213761</v>
      </c>
      <c r="I118" s="56">
        <f t="shared" si="18"/>
        <v>20.040080160320642</v>
      </c>
      <c r="J118" s="60">
        <f t="shared" si="20"/>
        <v>15.03006012024048</v>
      </c>
      <c r="K118">
        <f t="shared" si="21"/>
        <v>5.3683203969010016</v>
      </c>
    </row>
    <row r="119" spans="1:11" x14ac:dyDescent="0.45">
      <c r="A119" s="60">
        <f t="shared" si="19"/>
        <v>1.8073922282301278</v>
      </c>
      <c r="B119" s="33">
        <v>196</v>
      </c>
      <c r="C119" s="35">
        <v>11005</v>
      </c>
      <c r="D119" s="35">
        <v>10920</v>
      </c>
      <c r="E119" s="35">
        <v>10370</v>
      </c>
      <c r="G119" s="56">
        <f t="shared" si="16"/>
        <v>10.020040080160321</v>
      </c>
      <c r="H119" s="56">
        <f t="shared" si="17"/>
        <v>13.360053440213761</v>
      </c>
      <c r="I119" s="56">
        <f t="shared" si="18"/>
        <v>20.040080160320642</v>
      </c>
      <c r="J119" s="60">
        <f t="shared" si="20"/>
        <v>16.700066800267201</v>
      </c>
      <c r="K119">
        <f t="shared" si="21"/>
        <v>4.7234921922949029</v>
      </c>
    </row>
    <row r="120" spans="1:11" x14ac:dyDescent="0.45">
      <c r="A120" s="60">
        <f t="shared" si="19"/>
        <v>1.9364916731037085</v>
      </c>
      <c r="B120" s="33">
        <v>225</v>
      </c>
      <c r="C120" s="35">
        <v>11005</v>
      </c>
      <c r="D120" s="35">
        <v>10920</v>
      </c>
      <c r="E120" s="35">
        <v>10370</v>
      </c>
      <c r="G120" s="56">
        <f t="shared" si="16"/>
        <v>10.020040080160321</v>
      </c>
      <c r="H120" s="56">
        <f t="shared" si="17"/>
        <v>13.360053440213761</v>
      </c>
      <c r="I120" s="56">
        <f t="shared" si="18"/>
        <v>20.040080160320642</v>
      </c>
      <c r="J120" s="60">
        <f t="shared" si="20"/>
        <v>18.926742373636163</v>
      </c>
      <c r="K120">
        <f t="shared" si="21"/>
        <v>7.3850474067143175</v>
      </c>
    </row>
    <row r="121" spans="1:11" x14ac:dyDescent="0.45">
      <c r="A121" s="60">
        <f t="shared" si="19"/>
        <v>2.0655911179772888</v>
      </c>
      <c r="B121" s="33">
        <v>256</v>
      </c>
      <c r="C121" s="35">
        <v>11005</v>
      </c>
      <c r="D121" s="35">
        <v>10920</v>
      </c>
      <c r="E121" s="35">
        <v>10370</v>
      </c>
      <c r="G121" s="56">
        <f t="shared" si="16"/>
        <v>10.020040080160321</v>
      </c>
      <c r="H121" s="56">
        <f t="shared" si="17"/>
        <v>13.360053440213761</v>
      </c>
      <c r="I121" s="56">
        <f t="shared" si="18"/>
        <v>20.040080160320642</v>
      </c>
      <c r="J121" s="60">
        <f t="shared" si="20"/>
        <v>18.926742373636163</v>
      </c>
      <c r="K121">
        <f t="shared" si="21"/>
        <v>7.3850474067143175</v>
      </c>
    </row>
    <row r="122" spans="1:11" x14ac:dyDescent="0.45">
      <c r="A122" s="60">
        <f t="shared" si="19"/>
        <v>4.9125689138508104</v>
      </c>
      <c r="B122" s="33">
        <v>1448</v>
      </c>
      <c r="C122" s="35">
        <v>11020</v>
      </c>
      <c r="D122" s="35">
        <v>10935</v>
      </c>
      <c r="E122" s="35">
        <v>10395</v>
      </c>
      <c r="G122" s="56">
        <f t="shared" si="16"/>
        <v>20.040080160320642</v>
      </c>
      <c r="H122" s="56">
        <f t="shared" si="17"/>
        <v>23.380093520374082</v>
      </c>
      <c r="I122" s="56">
        <f t="shared" si="18"/>
        <v>36.740146960587843</v>
      </c>
      <c r="J122" s="60">
        <f t="shared" si="20"/>
        <v>29.503451347138725</v>
      </c>
      <c r="K122">
        <f t="shared" si="21"/>
        <v>7.5715155359248643</v>
      </c>
    </row>
    <row r="123" spans="1:11" x14ac:dyDescent="0.45">
      <c r="B123" s="1"/>
      <c r="F123" s="4" t="s">
        <v>3</v>
      </c>
      <c r="G123" s="62">
        <f>SLOPE(G107:G122,A107:A122)</f>
        <v>3.2283465002876728</v>
      </c>
      <c r="H123" s="55">
        <f>SLOPE(H107:H122,$A$38:$A$53)</f>
        <v>4.1215910704060663</v>
      </c>
      <c r="I123" s="55">
        <f>SLOPE(I107:I122,$A$38:$A$53)</f>
        <v>6.9155070716778573</v>
      </c>
    </row>
    <row r="124" spans="1:11" x14ac:dyDescent="0.45">
      <c r="B124" s="1"/>
      <c r="G124" s="14" t="s">
        <v>12</v>
      </c>
      <c r="H124" s="54">
        <f>AVERAGE(G123:I123)</f>
        <v>4.7551482141238655</v>
      </c>
    </row>
    <row r="125" spans="1:11" x14ac:dyDescent="0.45">
      <c r="B125" s="1"/>
      <c r="G125" s="14" t="s">
        <v>13</v>
      </c>
      <c r="H125" s="54">
        <f>_xlfn.STDEV.S(G123:I123)</f>
        <v>1.9234953237714123</v>
      </c>
    </row>
    <row r="126" spans="1:11" x14ac:dyDescent="0.45">
      <c r="B126" s="1"/>
      <c r="H126" s="57"/>
    </row>
    <row r="127" spans="1:11" x14ac:dyDescent="0.45">
      <c r="B127" s="1"/>
    </row>
    <row r="128" spans="1:11" x14ac:dyDescent="0.45">
      <c r="B128" s="1"/>
    </row>
    <row r="129" spans="2:8" x14ac:dyDescent="0.45">
      <c r="B129" s="1"/>
    </row>
    <row r="130" spans="2:8" x14ac:dyDescent="0.45">
      <c r="B130" s="1"/>
    </row>
    <row r="131" spans="2:8" x14ac:dyDescent="0.45">
      <c r="B131" s="1"/>
    </row>
    <row r="132" spans="2:8" x14ac:dyDescent="0.45">
      <c r="B132" s="1"/>
    </row>
    <row r="133" spans="2:8" x14ac:dyDescent="0.45">
      <c r="B133" s="1"/>
    </row>
    <row r="134" spans="2:8" x14ac:dyDescent="0.45">
      <c r="B134" s="1"/>
    </row>
    <row r="135" spans="2:8" x14ac:dyDescent="0.45">
      <c r="B135" s="1"/>
    </row>
    <row r="136" spans="2:8" x14ac:dyDescent="0.45">
      <c r="B136" s="1"/>
    </row>
    <row r="137" spans="2:8" x14ac:dyDescent="0.45">
      <c r="B137" s="1"/>
    </row>
    <row r="138" spans="2:8" x14ac:dyDescent="0.45">
      <c r="B138" s="1"/>
    </row>
    <row r="139" spans="2:8" x14ac:dyDescent="0.45">
      <c r="B139" s="1"/>
    </row>
    <row r="140" spans="2:8" x14ac:dyDescent="0.45">
      <c r="B140" s="1"/>
    </row>
    <row r="141" spans="2:8" x14ac:dyDescent="0.45">
      <c r="B141" s="4"/>
      <c r="F141" s="4"/>
    </row>
    <row r="142" spans="2:8" s="5" customFormat="1" x14ac:dyDescent="0.45">
      <c r="B142" s="6"/>
    </row>
    <row r="143" spans="2:8" x14ac:dyDescent="0.45">
      <c r="B143" s="1"/>
      <c r="F143" s="1"/>
    </row>
    <row r="144" spans="2:8" x14ac:dyDescent="0.45">
      <c r="B144" s="1"/>
      <c r="H144" s="2"/>
    </row>
    <row r="145" spans="2:2" x14ac:dyDescent="0.45">
      <c r="B145" s="1"/>
    </row>
    <row r="146" spans="2:2" x14ac:dyDescent="0.45">
      <c r="B146" s="1"/>
    </row>
    <row r="147" spans="2:2" x14ac:dyDescent="0.45">
      <c r="B147" s="1"/>
    </row>
    <row r="148" spans="2:2" x14ac:dyDescent="0.45">
      <c r="B148" s="1"/>
    </row>
    <row r="149" spans="2:2" x14ac:dyDescent="0.45">
      <c r="B149" s="1"/>
    </row>
    <row r="150" spans="2:2" x14ac:dyDescent="0.45">
      <c r="B150" s="1"/>
    </row>
    <row r="151" spans="2:2" x14ac:dyDescent="0.45">
      <c r="B151" s="1"/>
    </row>
    <row r="152" spans="2:2" x14ac:dyDescent="0.45">
      <c r="B152" s="1"/>
    </row>
    <row r="153" spans="2:2" x14ac:dyDescent="0.45">
      <c r="B153" s="1"/>
    </row>
    <row r="154" spans="2:2" x14ac:dyDescent="0.45">
      <c r="B154" s="1"/>
    </row>
    <row r="155" spans="2:2" x14ac:dyDescent="0.45">
      <c r="B155" s="1"/>
    </row>
    <row r="156" spans="2:2" x14ac:dyDescent="0.45">
      <c r="B156" s="1"/>
    </row>
    <row r="157" spans="2:2" x14ac:dyDescent="0.45">
      <c r="B157" s="1"/>
    </row>
    <row r="158" spans="2:2" x14ac:dyDescent="0.45">
      <c r="B158" s="1"/>
    </row>
    <row r="159" spans="2:2" x14ac:dyDescent="0.45">
      <c r="B159" s="1"/>
    </row>
    <row r="160" spans="2:2" x14ac:dyDescent="0.45">
      <c r="B160" s="1"/>
    </row>
    <row r="161" spans="2:8" x14ac:dyDescent="0.45">
      <c r="B161" s="1"/>
    </row>
    <row r="162" spans="2:8" x14ac:dyDescent="0.45">
      <c r="B162" s="4"/>
      <c r="F162" s="4"/>
    </row>
    <row r="163" spans="2:8" x14ac:dyDescent="0.45">
      <c r="B163" s="1"/>
      <c r="C163" s="1"/>
      <c r="F163" s="1"/>
    </row>
    <row r="164" spans="2:8" x14ac:dyDescent="0.45">
      <c r="B164" s="1"/>
      <c r="H164" s="2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1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F182" s="4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</sheetData>
  <mergeCells count="8">
    <mergeCell ref="C105:E105"/>
    <mergeCell ref="G105:I105"/>
    <mergeCell ref="C36:E36"/>
    <mergeCell ref="G36:I36"/>
    <mergeCell ref="C59:E59"/>
    <mergeCell ref="G59:I59"/>
    <mergeCell ref="C82:E82"/>
    <mergeCell ref="G82:I82"/>
  </mergeCells>
  <phoneticPr fontId="9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C284"/>
  <sheetViews>
    <sheetView zoomScaleNormal="100" workbookViewId="0">
      <selection activeCell="C3" sqref="C3"/>
    </sheetView>
  </sheetViews>
  <sheetFormatPr defaultColWidth="8.73046875" defaultRowHeight="14.25" x14ac:dyDescent="0.45"/>
  <cols>
    <col min="1" max="1" width="22.59765625" customWidth="1"/>
    <col min="2" max="5" width="20.86328125" customWidth="1"/>
    <col min="6" max="6" width="11.132812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50" t="s">
        <v>17</v>
      </c>
    </row>
    <row r="2" spans="1:8" ht="23.25" x14ac:dyDescent="0.7">
      <c r="A2" s="11" t="s">
        <v>33</v>
      </c>
      <c r="B2" s="11" t="s">
        <v>38</v>
      </c>
    </row>
    <row r="4" spans="1:8" x14ac:dyDescent="0.45">
      <c r="A4" t="s">
        <v>18</v>
      </c>
      <c r="B4" s="20">
        <v>43619</v>
      </c>
    </row>
    <row r="5" spans="1:8" x14ac:dyDescent="0.45">
      <c r="A5" t="s">
        <v>19</v>
      </c>
      <c r="B5" s="21">
        <v>43650</v>
      </c>
    </row>
    <row r="6" spans="1:8" x14ac:dyDescent="0.45">
      <c r="A6" s="36" t="s">
        <v>20</v>
      </c>
      <c r="B6" s="21">
        <v>43718</v>
      </c>
    </row>
    <row r="7" spans="1:8" x14ac:dyDescent="0.45">
      <c r="B7" s="17"/>
    </row>
    <row r="8" spans="1:8" x14ac:dyDescent="0.45">
      <c r="A8" s="8" t="s">
        <v>4</v>
      </c>
      <c r="D8" s="12" t="s">
        <v>16</v>
      </c>
      <c r="G8" s="12" t="s">
        <v>16</v>
      </c>
    </row>
    <row r="9" spans="1:8" x14ac:dyDescent="0.45">
      <c r="A9" s="8"/>
      <c r="D9" s="12"/>
      <c r="G9" s="12"/>
      <c r="H9" s="26" t="s">
        <v>14</v>
      </c>
    </row>
    <row r="10" spans="1:8" x14ac:dyDescent="0.45">
      <c r="A10" s="8" t="s">
        <v>5</v>
      </c>
      <c r="B10" s="26" t="s">
        <v>14</v>
      </c>
      <c r="D10" s="12" t="s">
        <v>5</v>
      </c>
      <c r="E10" s="26" t="s">
        <v>14</v>
      </c>
      <c r="G10" s="12" t="s">
        <v>5</v>
      </c>
    </row>
    <row r="11" spans="1:8" x14ac:dyDescent="0.45">
      <c r="A11" s="22" t="s">
        <v>10</v>
      </c>
      <c r="B11" s="23">
        <v>131</v>
      </c>
      <c r="D11" s="24" t="s">
        <v>10</v>
      </c>
      <c r="E11" s="25">
        <v>121</v>
      </c>
      <c r="G11" s="24" t="s">
        <v>10</v>
      </c>
      <c r="H11" s="25">
        <v>88</v>
      </c>
    </row>
    <row r="12" spans="1:8" x14ac:dyDescent="0.45">
      <c r="A12" s="22" t="s">
        <v>11</v>
      </c>
      <c r="B12" s="23">
        <v>111</v>
      </c>
      <c r="D12" s="24" t="s">
        <v>11</v>
      </c>
      <c r="E12" s="25">
        <v>123</v>
      </c>
      <c r="G12" s="24" t="s">
        <v>11</v>
      </c>
      <c r="H12" s="25">
        <v>127</v>
      </c>
    </row>
    <row r="13" spans="1:8" x14ac:dyDescent="0.45">
      <c r="A13" s="22" t="s">
        <v>27</v>
      </c>
      <c r="B13" s="23">
        <v>119</v>
      </c>
      <c r="D13" s="24" t="s">
        <v>27</v>
      </c>
      <c r="E13" s="25">
        <v>135</v>
      </c>
      <c r="G13" s="24" t="s">
        <v>27</v>
      </c>
      <c r="H13" s="25">
        <v>112</v>
      </c>
    </row>
    <row r="14" spans="1:8" x14ac:dyDescent="0.45">
      <c r="A14" s="22" t="s">
        <v>28</v>
      </c>
      <c r="B14" s="23">
        <v>89</v>
      </c>
      <c r="D14" s="24" t="s">
        <v>28</v>
      </c>
      <c r="E14" s="25">
        <v>97</v>
      </c>
      <c r="G14" s="24" t="s">
        <v>28</v>
      </c>
      <c r="H14" s="25">
        <v>112</v>
      </c>
    </row>
    <row r="15" spans="1:8" x14ac:dyDescent="0.45">
      <c r="A15" s="8" t="s">
        <v>6</v>
      </c>
      <c r="B15" s="8"/>
      <c r="D15" s="12" t="s">
        <v>6</v>
      </c>
      <c r="E15" s="13"/>
      <c r="G15" s="12" t="s">
        <v>6</v>
      </c>
      <c r="H15" s="13"/>
    </row>
    <row r="16" spans="1:8" x14ac:dyDescent="0.45">
      <c r="A16" s="22" t="s">
        <v>10</v>
      </c>
      <c r="B16" s="23">
        <v>79</v>
      </c>
      <c r="D16" s="24" t="s">
        <v>10</v>
      </c>
      <c r="E16" s="25">
        <v>112</v>
      </c>
      <c r="G16" s="24" t="s">
        <v>10</v>
      </c>
      <c r="H16" s="25">
        <v>121</v>
      </c>
    </row>
    <row r="17" spans="1:8" x14ac:dyDescent="0.45">
      <c r="A17" s="22" t="s">
        <v>11</v>
      </c>
      <c r="B17" s="23">
        <v>127</v>
      </c>
      <c r="D17" s="24" t="s">
        <v>11</v>
      </c>
      <c r="E17" s="25">
        <v>0</v>
      </c>
      <c r="G17" s="24" t="s">
        <v>11</v>
      </c>
      <c r="H17" s="25">
        <v>0</v>
      </c>
    </row>
    <row r="18" spans="1:8" x14ac:dyDescent="0.45">
      <c r="A18" s="22" t="s">
        <v>27</v>
      </c>
      <c r="B18" s="23">
        <v>115</v>
      </c>
      <c r="D18" s="24" t="s">
        <v>27</v>
      </c>
      <c r="E18" s="25">
        <v>0</v>
      </c>
      <c r="G18" s="24" t="s">
        <v>27</v>
      </c>
      <c r="H18" s="25">
        <v>160</v>
      </c>
    </row>
    <row r="19" spans="1:8" x14ac:dyDescent="0.45">
      <c r="A19" s="22" t="s">
        <v>28</v>
      </c>
      <c r="B19" s="23">
        <v>84</v>
      </c>
      <c r="D19" s="24" t="s">
        <v>28</v>
      </c>
      <c r="E19" s="25">
        <v>80</v>
      </c>
      <c r="G19" s="24" t="s">
        <v>28</v>
      </c>
      <c r="H19" s="25">
        <v>112</v>
      </c>
    </row>
    <row r="20" spans="1:8" x14ac:dyDescent="0.45">
      <c r="A20" s="8" t="s">
        <v>7</v>
      </c>
      <c r="B20" s="8"/>
      <c r="D20" s="12" t="s">
        <v>7</v>
      </c>
      <c r="E20" s="13"/>
      <c r="G20" s="12" t="s">
        <v>7</v>
      </c>
      <c r="H20" s="13"/>
    </row>
    <row r="21" spans="1:8" x14ac:dyDescent="0.45">
      <c r="A21" s="22" t="s">
        <v>10</v>
      </c>
      <c r="B21" s="23">
        <v>92</v>
      </c>
      <c r="D21" s="24" t="s">
        <v>10</v>
      </c>
      <c r="E21" s="25">
        <v>96</v>
      </c>
      <c r="G21" s="24" t="s">
        <v>10</v>
      </c>
      <c r="H21" s="25">
        <v>106</v>
      </c>
    </row>
    <row r="22" spans="1:8" x14ac:dyDescent="0.45">
      <c r="A22" s="22" t="s">
        <v>11</v>
      </c>
      <c r="B22" s="23">
        <v>118</v>
      </c>
      <c r="D22" s="24" t="s">
        <v>11</v>
      </c>
      <c r="E22" s="25">
        <v>111</v>
      </c>
      <c r="G22" s="24" t="s">
        <v>11</v>
      </c>
      <c r="H22" s="25">
        <v>108</v>
      </c>
    </row>
    <row r="23" spans="1:8" x14ac:dyDescent="0.45">
      <c r="A23" s="22" t="s">
        <v>27</v>
      </c>
      <c r="B23" s="23">
        <v>121</v>
      </c>
      <c r="D23" s="24" t="s">
        <v>27</v>
      </c>
      <c r="E23" s="25">
        <v>118</v>
      </c>
      <c r="G23" s="24" t="s">
        <v>27</v>
      </c>
      <c r="H23" s="25">
        <v>92</v>
      </c>
    </row>
    <row r="24" spans="1:8" x14ac:dyDescent="0.45">
      <c r="A24" s="22" t="s">
        <v>28</v>
      </c>
      <c r="B24" s="23">
        <v>115</v>
      </c>
      <c r="D24" s="24" t="s">
        <v>28</v>
      </c>
      <c r="E24" s="25">
        <v>88</v>
      </c>
      <c r="G24" s="24" t="s">
        <v>28</v>
      </c>
      <c r="H24" s="25">
        <v>97</v>
      </c>
    </row>
    <row r="25" spans="1:8" x14ac:dyDescent="0.45">
      <c r="A25" s="10" t="s">
        <v>12</v>
      </c>
      <c r="B25" s="53">
        <f>AVERAGE(B21:B24,B16:B19,B11:B14)</f>
        <v>108.41666666666667</v>
      </c>
      <c r="D25" s="14" t="s">
        <v>12</v>
      </c>
      <c r="E25" s="54">
        <f>AVERAGE(E21:E24,E16:E19,E11:E14)</f>
        <v>90.083333333333329</v>
      </c>
      <c r="G25" s="14" t="s">
        <v>12</v>
      </c>
      <c r="H25" s="54">
        <f>AVERAGE(H21:H24,H16:H19,H11:H14)</f>
        <v>102.91666666666667</v>
      </c>
    </row>
    <row r="26" spans="1:8" x14ac:dyDescent="0.45">
      <c r="A26" s="10" t="s">
        <v>13</v>
      </c>
      <c r="B26" s="53">
        <f>_xlfn.STDEV.S(B21:B24,B16:B19,B11:B14)</f>
        <v>17.629821498262686</v>
      </c>
      <c r="D26" s="14" t="s">
        <v>13</v>
      </c>
      <c r="E26" s="54">
        <f>_xlfn.STDEV.S(E21:E24,E16:E19,E11:E14)</f>
        <v>44.896767110446802</v>
      </c>
      <c r="G26" s="14" t="s">
        <v>13</v>
      </c>
      <c r="H26" s="54">
        <f>_xlfn.STDEV.S(H21:H24,H16:H19,H11:H14)</f>
        <v>37.437118996897709</v>
      </c>
    </row>
    <row r="30" spans="1:8" x14ac:dyDescent="0.45">
      <c r="A30" s="28" t="s">
        <v>29</v>
      </c>
      <c r="B30" s="29">
        <v>10</v>
      </c>
    </row>
    <row r="31" spans="1:8" x14ac:dyDescent="0.45">
      <c r="A31" s="28" t="s">
        <v>9</v>
      </c>
      <c r="B31" s="29">
        <v>15</v>
      </c>
      <c r="E31" s="30"/>
    </row>
    <row r="32" spans="1:8" x14ac:dyDescent="0.45">
      <c r="A32" s="28" t="s">
        <v>8</v>
      </c>
      <c r="B32" s="29">
        <v>100</v>
      </c>
    </row>
    <row r="33" spans="1:11" x14ac:dyDescent="0.45">
      <c r="A33" s="28" t="s">
        <v>0</v>
      </c>
      <c r="B33" s="29">
        <f>B32*B31</f>
        <v>1500</v>
      </c>
    </row>
    <row r="35" spans="1:11" x14ac:dyDescent="0.45">
      <c r="B35" s="27" t="s">
        <v>26</v>
      </c>
    </row>
    <row r="36" spans="1:11" x14ac:dyDescent="0.45">
      <c r="A36" s="7"/>
      <c r="C36" s="64" t="s">
        <v>30</v>
      </c>
      <c r="D36" s="64"/>
      <c r="E36" s="64"/>
      <c r="G36" s="65" t="s">
        <v>1</v>
      </c>
      <c r="H36" s="65"/>
      <c r="I36" s="65"/>
    </row>
    <row r="37" spans="1:11" x14ac:dyDescent="0.45">
      <c r="B37" s="33" t="s">
        <v>2</v>
      </c>
      <c r="C37" s="34" t="s">
        <v>5</v>
      </c>
      <c r="D37" s="34" t="s">
        <v>6</v>
      </c>
      <c r="E37" s="34" t="s">
        <v>7</v>
      </c>
      <c r="G37" s="41" t="s">
        <v>5</v>
      </c>
      <c r="H37" s="39" t="s">
        <v>6</v>
      </c>
      <c r="I37" s="40" t="s">
        <v>7</v>
      </c>
    </row>
    <row r="38" spans="1:11" x14ac:dyDescent="0.45">
      <c r="A38" s="60">
        <f>SQRT(B38/60)</f>
        <v>0</v>
      </c>
      <c r="B38" s="33">
        <v>0</v>
      </c>
      <c r="C38" s="35">
        <v>11825</v>
      </c>
      <c r="D38" s="35">
        <v>12215</v>
      </c>
      <c r="E38" s="35">
        <v>12130</v>
      </c>
      <c r="G38" s="55">
        <f>(C38-C$38)/(0.000998*$B$33)</f>
        <v>0</v>
      </c>
      <c r="H38" s="55">
        <f>(D38-D$38)/(0.000998*$B$33)</f>
        <v>0</v>
      </c>
      <c r="I38" s="55">
        <f>(E38-E$38)/(0.000998*$B$33)</f>
        <v>0</v>
      </c>
      <c r="J38" s="60">
        <f>AVERAGE(G38:I38)</f>
        <v>0</v>
      </c>
      <c r="K38">
        <f>_xlfn.STDEV.P(G38:I38)</f>
        <v>0</v>
      </c>
    </row>
    <row r="39" spans="1:11" x14ac:dyDescent="0.45">
      <c r="A39" s="60">
        <f t="shared" ref="A39:A53" si="0">SQRT(B39/60)</f>
        <v>0.12909944487358055</v>
      </c>
      <c r="B39" s="33">
        <v>1</v>
      </c>
      <c r="C39" s="35">
        <v>11825</v>
      </c>
      <c r="D39" s="35">
        <v>12215</v>
      </c>
      <c r="E39" s="35">
        <v>12130</v>
      </c>
      <c r="G39" s="55">
        <f t="shared" ref="G39:G53" si="1">(C39-C$38)/(0.000998*$B$33)</f>
        <v>0</v>
      </c>
      <c r="H39" s="55">
        <f t="shared" ref="H39:H53" si="2">(D39-D$38)/(0.000998*$B$33)</f>
        <v>0</v>
      </c>
      <c r="I39" s="55">
        <f t="shared" ref="I39:I53" si="3">(E39-E$38)/(0.000998*$B$33)</f>
        <v>0</v>
      </c>
      <c r="J39" s="60">
        <f t="shared" ref="J39:J53" si="4">AVERAGE(G39:I39)</f>
        <v>0</v>
      </c>
      <c r="K39">
        <f t="shared" ref="K39:K53" si="5">_xlfn.STDEV.P(G39:I39)</f>
        <v>0</v>
      </c>
    </row>
    <row r="40" spans="1:11" x14ac:dyDescent="0.45">
      <c r="A40" s="60">
        <f t="shared" si="0"/>
        <v>0.5163977794943222</v>
      </c>
      <c r="B40" s="33">
        <v>16</v>
      </c>
      <c r="C40" s="35">
        <v>11830</v>
      </c>
      <c r="D40" s="35">
        <v>12220</v>
      </c>
      <c r="E40" s="35">
        <v>12135</v>
      </c>
      <c r="G40" s="55">
        <f t="shared" si="1"/>
        <v>3.3400133600534403</v>
      </c>
      <c r="H40" s="55">
        <f t="shared" si="2"/>
        <v>3.3400133600534403</v>
      </c>
      <c r="I40" s="55">
        <f t="shared" si="3"/>
        <v>3.3400133600534403</v>
      </c>
      <c r="J40" s="60">
        <f t="shared" si="4"/>
        <v>3.3400133600534403</v>
      </c>
      <c r="K40">
        <f t="shared" si="5"/>
        <v>0</v>
      </c>
    </row>
    <row r="41" spans="1:11" x14ac:dyDescent="0.45">
      <c r="A41" s="60">
        <f t="shared" si="0"/>
        <v>0.6454972243679028</v>
      </c>
      <c r="B41" s="33">
        <v>25</v>
      </c>
      <c r="C41" s="35">
        <v>11830</v>
      </c>
      <c r="D41" s="35">
        <v>12220</v>
      </c>
      <c r="E41" s="35">
        <v>12140</v>
      </c>
      <c r="G41" s="55">
        <f t="shared" si="1"/>
        <v>3.3400133600534403</v>
      </c>
      <c r="H41" s="55">
        <f t="shared" si="2"/>
        <v>3.3400133600534403</v>
      </c>
      <c r="I41" s="55">
        <f t="shared" si="3"/>
        <v>6.6800267201068806</v>
      </c>
      <c r="J41" s="60">
        <f t="shared" si="4"/>
        <v>4.4533511467379201</v>
      </c>
      <c r="K41">
        <f t="shared" si="5"/>
        <v>1.5744973974316352</v>
      </c>
    </row>
    <row r="42" spans="1:11" x14ac:dyDescent="0.45">
      <c r="A42" s="60">
        <f t="shared" si="0"/>
        <v>0.7745966692414834</v>
      </c>
      <c r="B42" s="33">
        <v>36</v>
      </c>
      <c r="C42" s="35">
        <v>11835</v>
      </c>
      <c r="D42" s="35">
        <v>12220</v>
      </c>
      <c r="E42" s="35">
        <v>12150</v>
      </c>
      <c r="G42" s="55">
        <f t="shared" si="1"/>
        <v>6.6800267201068806</v>
      </c>
      <c r="H42" s="55">
        <f t="shared" si="2"/>
        <v>3.3400133600534403</v>
      </c>
      <c r="I42" s="55">
        <f t="shared" si="3"/>
        <v>13.360053440213761</v>
      </c>
      <c r="J42" s="60">
        <f t="shared" si="4"/>
        <v>7.7933645067913604</v>
      </c>
      <c r="K42">
        <f t="shared" si="5"/>
        <v>4.1657285535225332</v>
      </c>
    </row>
    <row r="43" spans="1:11" x14ac:dyDescent="0.45">
      <c r="A43" s="60">
        <f t="shared" si="0"/>
        <v>0.9036961141150639</v>
      </c>
      <c r="B43" s="33">
        <v>49</v>
      </c>
      <c r="C43" s="35">
        <v>11835</v>
      </c>
      <c r="D43" s="35">
        <v>12225</v>
      </c>
      <c r="E43" s="35">
        <v>12150</v>
      </c>
      <c r="G43" s="55">
        <f t="shared" si="1"/>
        <v>6.6800267201068806</v>
      </c>
      <c r="H43" s="55">
        <f t="shared" si="2"/>
        <v>6.6800267201068806</v>
      </c>
      <c r="I43" s="55">
        <f t="shared" si="3"/>
        <v>13.360053440213761</v>
      </c>
      <c r="J43" s="60">
        <f t="shared" si="4"/>
        <v>8.9067022934758402</v>
      </c>
      <c r="K43">
        <f t="shared" si="5"/>
        <v>3.1489947948632704</v>
      </c>
    </row>
    <row r="44" spans="1:11" x14ac:dyDescent="0.45">
      <c r="A44" s="60">
        <f t="shared" si="0"/>
        <v>1.0327955589886444</v>
      </c>
      <c r="B44" s="33">
        <v>64</v>
      </c>
      <c r="C44" s="35">
        <v>11835</v>
      </c>
      <c r="D44" s="35">
        <v>12230</v>
      </c>
      <c r="E44" s="35">
        <v>12160</v>
      </c>
      <c r="G44" s="55">
        <f t="shared" si="1"/>
        <v>6.6800267201068806</v>
      </c>
      <c r="H44" s="55">
        <f t="shared" si="2"/>
        <v>10.020040080160321</v>
      </c>
      <c r="I44" s="55">
        <f t="shared" si="3"/>
        <v>20.040080160320642</v>
      </c>
      <c r="J44" s="60">
        <f t="shared" si="4"/>
        <v>12.24671565352928</v>
      </c>
      <c r="K44">
        <f t="shared" si="5"/>
        <v>5.6769310995243671</v>
      </c>
    </row>
    <row r="45" spans="1:11" x14ac:dyDescent="0.45">
      <c r="A45" s="60">
        <f t="shared" si="0"/>
        <v>1.1618950038622251</v>
      </c>
      <c r="B45" s="33">
        <v>81</v>
      </c>
      <c r="C45" s="35">
        <v>11835</v>
      </c>
      <c r="D45" s="35">
        <v>12230</v>
      </c>
      <c r="E45" s="35">
        <v>12160</v>
      </c>
      <c r="G45" s="55">
        <f t="shared" si="1"/>
        <v>6.6800267201068806</v>
      </c>
      <c r="H45" s="55">
        <f t="shared" si="2"/>
        <v>10.020040080160321</v>
      </c>
      <c r="I45" s="55">
        <f t="shared" si="3"/>
        <v>20.040080160320642</v>
      </c>
      <c r="J45" s="60">
        <f t="shared" si="4"/>
        <v>12.24671565352928</v>
      </c>
      <c r="K45">
        <f t="shared" si="5"/>
        <v>5.6769310995243671</v>
      </c>
    </row>
    <row r="46" spans="1:11" x14ac:dyDescent="0.45">
      <c r="A46" s="60">
        <f t="shared" si="0"/>
        <v>1.2909944487358056</v>
      </c>
      <c r="B46" s="33">
        <v>100</v>
      </c>
      <c r="C46" s="35">
        <v>11835</v>
      </c>
      <c r="D46" s="35">
        <v>12230</v>
      </c>
      <c r="E46" s="35">
        <v>12160</v>
      </c>
      <c r="G46" s="55">
        <f t="shared" si="1"/>
        <v>6.6800267201068806</v>
      </c>
      <c r="H46" s="55">
        <f t="shared" si="2"/>
        <v>10.020040080160321</v>
      </c>
      <c r="I46" s="55">
        <f t="shared" si="3"/>
        <v>20.040080160320642</v>
      </c>
      <c r="J46" s="60">
        <f t="shared" si="4"/>
        <v>12.24671565352928</v>
      </c>
      <c r="K46">
        <f t="shared" si="5"/>
        <v>5.6769310995243671</v>
      </c>
    </row>
    <row r="47" spans="1:11" x14ac:dyDescent="0.45">
      <c r="A47" s="60">
        <f t="shared" si="0"/>
        <v>1.4200938936093861</v>
      </c>
      <c r="B47" s="33">
        <v>121</v>
      </c>
      <c r="C47" s="35">
        <v>11840</v>
      </c>
      <c r="D47" s="35">
        <v>12230</v>
      </c>
      <c r="E47" s="35">
        <v>12160</v>
      </c>
      <c r="G47" s="55">
        <f t="shared" si="1"/>
        <v>10.020040080160321</v>
      </c>
      <c r="H47" s="55">
        <f t="shared" si="2"/>
        <v>10.020040080160321</v>
      </c>
      <c r="I47" s="55">
        <f t="shared" si="3"/>
        <v>20.040080160320642</v>
      </c>
      <c r="J47" s="60">
        <f t="shared" si="4"/>
        <v>13.360053440213761</v>
      </c>
      <c r="K47">
        <f t="shared" si="5"/>
        <v>4.7234921922949074</v>
      </c>
    </row>
    <row r="48" spans="1:11" x14ac:dyDescent="0.45">
      <c r="A48" s="60">
        <f t="shared" si="0"/>
        <v>1.5491933384829668</v>
      </c>
      <c r="B48" s="33">
        <v>144</v>
      </c>
      <c r="C48" s="35">
        <v>11840</v>
      </c>
      <c r="D48" s="35">
        <v>12230</v>
      </c>
      <c r="E48" s="35">
        <v>12165</v>
      </c>
      <c r="G48" s="55">
        <f t="shared" si="1"/>
        <v>10.020040080160321</v>
      </c>
      <c r="H48" s="55">
        <f t="shared" si="2"/>
        <v>10.020040080160321</v>
      </c>
      <c r="I48" s="55">
        <f t="shared" si="3"/>
        <v>23.380093520374082</v>
      </c>
      <c r="J48" s="60">
        <f t="shared" si="4"/>
        <v>14.473391226898242</v>
      </c>
      <c r="K48">
        <f t="shared" si="5"/>
        <v>6.2979895897265425</v>
      </c>
    </row>
    <row r="49" spans="1:29" x14ac:dyDescent="0.45">
      <c r="A49" s="60">
        <f t="shared" si="0"/>
        <v>1.6782927833565473</v>
      </c>
      <c r="B49" s="33">
        <v>169</v>
      </c>
      <c r="C49" s="35">
        <v>11840</v>
      </c>
      <c r="D49" s="35">
        <v>12230</v>
      </c>
      <c r="E49" s="35">
        <v>12165</v>
      </c>
      <c r="G49" s="55">
        <f t="shared" si="1"/>
        <v>10.020040080160321</v>
      </c>
      <c r="H49" s="55">
        <f t="shared" si="2"/>
        <v>10.020040080160321</v>
      </c>
      <c r="I49" s="55">
        <f t="shared" si="3"/>
        <v>23.380093520374082</v>
      </c>
      <c r="J49" s="60">
        <f t="shared" si="4"/>
        <v>14.473391226898242</v>
      </c>
      <c r="K49">
        <f t="shared" si="5"/>
        <v>6.2979895897265425</v>
      </c>
    </row>
    <row r="50" spans="1:29" x14ac:dyDescent="0.45">
      <c r="A50" s="60">
        <f t="shared" si="0"/>
        <v>1.8073922282301278</v>
      </c>
      <c r="B50" s="33">
        <v>196</v>
      </c>
      <c r="C50" s="35">
        <v>11840</v>
      </c>
      <c r="D50" s="35">
        <v>12230</v>
      </c>
      <c r="E50" s="35">
        <v>12170</v>
      </c>
      <c r="G50" s="55">
        <f t="shared" si="1"/>
        <v>10.020040080160321</v>
      </c>
      <c r="H50" s="55">
        <f t="shared" si="2"/>
        <v>10.020040080160321</v>
      </c>
      <c r="I50" s="55">
        <f t="shared" si="3"/>
        <v>26.720106880427522</v>
      </c>
      <c r="J50" s="60">
        <f t="shared" si="4"/>
        <v>15.586729013582721</v>
      </c>
      <c r="K50">
        <f t="shared" si="5"/>
        <v>7.8724869871581742</v>
      </c>
    </row>
    <row r="51" spans="1:29" x14ac:dyDescent="0.45">
      <c r="A51" s="60">
        <f t="shared" si="0"/>
        <v>1.9364916731037085</v>
      </c>
      <c r="B51" s="33">
        <v>225</v>
      </c>
      <c r="C51" s="35">
        <v>11840</v>
      </c>
      <c r="D51" s="35">
        <v>12235</v>
      </c>
      <c r="E51" s="35">
        <v>12170</v>
      </c>
      <c r="G51" s="55">
        <f t="shared" si="1"/>
        <v>10.020040080160321</v>
      </c>
      <c r="H51" s="55">
        <f t="shared" si="2"/>
        <v>13.360053440213761</v>
      </c>
      <c r="I51" s="55">
        <f t="shared" si="3"/>
        <v>26.720106880427522</v>
      </c>
      <c r="J51" s="60">
        <f t="shared" si="4"/>
        <v>16.700066800267201</v>
      </c>
      <c r="K51">
        <f t="shared" si="5"/>
        <v>7.2152535052414395</v>
      </c>
    </row>
    <row r="52" spans="1:29" x14ac:dyDescent="0.45">
      <c r="A52" s="60">
        <f t="shared" si="0"/>
        <v>2.0655911179772888</v>
      </c>
      <c r="B52" s="33">
        <v>256</v>
      </c>
      <c r="C52" s="35">
        <v>11840</v>
      </c>
      <c r="D52" s="35">
        <v>12235</v>
      </c>
      <c r="E52" s="35">
        <v>12175</v>
      </c>
      <c r="G52" s="55">
        <f t="shared" si="1"/>
        <v>10.020040080160321</v>
      </c>
      <c r="H52" s="55">
        <f t="shared" si="2"/>
        <v>13.360053440213761</v>
      </c>
      <c r="I52" s="55">
        <f t="shared" si="3"/>
        <v>30.060120240480963</v>
      </c>
      <c r="J52" s="60">
        <f t="shared" si="4"/>
        <v>17.81340458695168</v>
      </c>
      <c r="K52">
        <f t="shared" si="5"/>
        <v>8.7664304987884787</v>
      </c>
    </row>
    <row r="53" spans="1:29" x14ac:dyDescent="0.45">
      <c r="A53" s="63">
        <f t="shared" si="0"/>
        <v>4.9125689138508104</v>
      </c>
      <c r="B53" s="33">
        <v>1448</v>
      </c>
      <c r="C53" s="35">
        <v>11875</v>
      </c>
      <c r="D53" s="35">
        <v>12260</v>
      </c>
      <c r="E53" s="35">
        <v>12200</v>
      </c>
      <c r="G53" s="55">
        <f t="shared" si="1"/>
        <v>33.400133600534403</v>
      </c>
      <c r="H53" s="55">
        <f t="shared" si="2"/>
        <v>30.060120240480963</v>
      </c>
      <c r="I53" s="55">
        <f t="shared" si="3"/>
        <v>46.760187040748164</v>
      </c>
      <c r="J53" s="60">
        <f t="shared" si="4"/>
        <v>36.740146960587843</v>
      </c>
      <c r="K53">
        <f t="shared" si="5"/>
        <v>7.2152535052414466</v>
      </c>
    </row>
    <row r="54" spans="1:29" x14ac:dyDescent="0.45">
      <c r="B54" s="1"/>
      <c r="F54" s="38" t="s">
        <v>3</v>
      </c>
      <c r="G54" s="55">
        <f>SLOPE(G38:G53,$A$38:$A$53)</f>
        <v>6.5512499660459902</v>
      </c>
      <c r="H54" s="55">
        <f>SLOPE(H38:H53,$A$38:$A$53)</f>
        <v>6.1501232863999196</v>
      </c>
      <c r="I54" s="55">
        <f>SLOPE(I38:I53,$A$38:$A$53)</f>
        <v>10.123039661638098</v>
      </c>
      <c r="J54" s="60"/>
    </row>
    <row r="55" spans="1:29" x14ac:dyDescent="0.45">
      <c r="B55" s="1"/>
      <c r="G55" s="37" t="s">
        <v>12</v>
      </c>
      <c r="H55" s="59">
        <f>AVERAGE(G54:I54)</f>
        <v>7.6081376380280021</v>
      </c>
    </row>
    <row r="56" spans="1:29" x14ac:dyDescent="0.45">
      <c r="B56" s="1"/>
      <c r="G56" s="37" t="s">
        <v>13</v>
      </c>
      <c r="H56" s="59">
        <f>_xlfn.STDEV.S(G54:I54)</f>
        <v>2.1871842159611457</v>
      </c>
    </row>
    <row r="58" spans="1:29" x14ac:dyDescent="0.45">
      <c r="B58" s="8" t="s">
        <v>4</v>
      </c>
      <c r="V58" s="1"/>
      <c r="Z58" s="1"/>
      <c r="AA58" s="1"/>
      <c r="AB58" s="1"/>
      <c r="AC58" s="1"/>
    </row>
    <row r="59" spans="1:29" x14ac:dyDescent="0.45">
      <c r="A59" s="7"/>
      <c r="C59" s="64" t="s">
        <v>30</v>
      </c>
      <c r="D59" s="64"/>
      <c r="E59" s="64"/>
      <c r="G59" s="65" t="s">
        <v>1</v>
      </c>
      <c r="H59" s="65"/>
      <c r="I59" s="65"/>
      <c r="V59" s="1"/>
    </row>
    <row r="60" spans="1:29" x14ac:dyDescent="0.45">
      <c r="A60" s="31"/>
      <c r="B60" s="33" t="s">
        <v>2</v>
      </c>
      <c r="C60" s="34" t="s">
        <v>5</v>
      </c>
      <c r="D60" s="34" t="s">
        <v>6</v>
      </c>
      <c r="E60" s="34" t="s">
        <v>7</v>
      </c>
      <c r="F60" s="31"/>
      <c r="G60" s="41" t="s">
        <v>5</v>
      </c>
      <c r="H60" s="39" t="s">
        <v>6</v>
      </c>
      <c r="I60" s="40" t="s">
        <v>7</v>
      </c>
      <c r="V60" s="1"/>
      <c r="Z60" s="3"/>
      <c r="AA60" s="3"/>
      <c r="AB60" s="3"/>
      <c r="AC60" s="3"/>
    </row>
    <row r="61" spans="1:29" x14ac:dyDescent="0.45">
      <c r="A61" s="60">
        <f>SQRT(B61/60)</f>
        <v>0</v>
      </c>
      <c r="B61" s="33">
        <v>0</v>
      </c>
      <c r="C61" s="35">
        <v>11990</v>
      </c>
      <c r="D61" s="35">
        <v>11985</v>
      </c>
      <c r="E61" s="35">
        <v>11920</v>
      </c>
      <c r="F61" s="31"/>
      <c r="G61" s="55">
        <f t="shared" ref="G61:G76" si="6">(C61-C$61)/(0.000998*$B$33)</f>
        <v>0</v>
      </c>
      <c r="H61" s="55">
        <f t="shared" ref="H61:H76" si="7">(D61-D$61)/(0.000998*$B$33)</f>
        <v>0</v>
      </c>
      <c r="I61" s="55">
        <f t="shared" ref="I61:I76" si="8">(E61-E$61)/(0.000998*$B$33)</f>
        <v>0</v>
      </c>
      <c r="J61" s="60">
        <f>AVERAGE(G61:I61)</f>
        <v>0</v>
      </c>
      <c r="K61">
        <f>_xlfn.STDEV.P(G61:I61)</f>
        <v>0</v>
      </c>
      <c r="V61" s="1"/>
      <c r="W61" s="3"/>
      <c r="X61" s="3"/>
      <c r="Y61" s="3"/>
      <c r="Z61" s="3"/>
      <c r="AA61" s="3"/>
      <c r="AB61" s="3"/>
      <c r="AC61" s="3"/>
    </row>
    <row r="62" spans="1:29" x14ac:dyDescent="0.45">
      <c r="A62" s="60">
        <f t="shared" ref="A62:A76" si="9">SQRT(B62/60)</f>
        <v>0.12909944487358055</v>
      </c>
      <c r="B62" s="33">
        <v>1</v>
      </c>
      <c r="C62" s="35">
        <v>12010</v>
      </c>
      <c r="D62" s="35">
        <v>12010</v>
      </c>
      <c r="E62" s="35">
        <v>11920</v>
      </c>
      <c r="F62" s="31"/>
      <c r="G62" s="55">
        <f t="shared" si="6"/>
        <v>13.360053440213761</v>
      </c>
      <c r="H62" s="55">
        <f t="shared" si="7"/>
        <v>16.700066800267201</v>
      </c>
      <c r="I62" s="55">
        <f t="shared" si="8"/>
        <v>0</v>
      </c>
      <c r="J62" s="60">
        <f t="shared" ref="J62:J76" si="10">AVERAGE(G62:I62)</f>
        <v>10.020040080160321</v>
      </c>
      <c r="K62">
        <f t="shared" ref="K62:K76" si="11">_xlfn.STDEV.P(G62:I62)</f>
        <v>7.2152535052414377</v>
      </c>
      <c r="V62" s="1"/>
      <c r="Z62" s="3"/>
      <c r="AA62" s="3"/>
      <c r="AB62" s="3"/>
      <c r="AC62" s="3"/>
    </row>
    <row r="63" spans="1:29" x14ac:dyDescent="0.45">
      <c r="A63" s="60">
        <f t="shared" si="9"/>
        <v>0.5163977794943222</v>
      </c>
      <c r="B63" s="33">
        <v>16</v>
      </c>
      <c r="C63" s="35">
        <v>12015</v>
      </c>
      <c r="D63" s="35">
        <v>12010</v>
      </c>
      <c r="E63" s="35">
        <v>11930</v>
      </c>
      <c r="F63" s="31"/>
      <c r="G63" s="55">
        <f t="shared" si="6"/>
        <v>16.700066800267201</v>
      </c>
      <c r="H63" s="55">
        <f t="shared" si="7"/>
        <v>16.700066800267201</v>
      </c>
      <c r="I63" s="55">
        <f t="shared" si="8"/>
        <v>6.6800267201068806</v>
      </c>
      <c r="J63" s="60">
        <f t="shared" si="10"/>
        <v>13.360053440213761</v>
      </c>
      <c r="K63">
        <f t="shared" si="11"/>
        <v>4.7234921922949074</v>
      </c>
      <c r="V63" s="1"/>
      <c r="Z63" s="3"/>
      <c r="AA63" s="3"/>
      <c r="AB63" s="3"/>
      <c r="AC63" s="3"/>
    </row>
    <row r="64" spans="1:29" x14ac:dyDescent="0.45">
      <c r="A64" s="60">
        <f t="shared" si="9"/>
        <v>0.6454972243679028</v>
      </c>
      <c r="B64" s="33">
        <v>25</v>
      </c>
      <c r="C64" s="35">
        <v>12015</v>
      </c>
      <c r="D64" s="35">
        <v>12015</v>
      </c>
      <c r="E64" s="35">
        <v>11930</v>
      </c>
      <c r="F64" s="31"/>
      <c r="G64" s="55">
        <f t="shared" si="6"/>
        <v>16.700066800267201</v>
      </c>
      <c r="H64" s="55">
        <f t="shared" si="7"/>
        <v>20.040080160320642</v>
      </c>
      <c r="I64" s="55">
        <f t="shared" si="8"/>
        <v>6.6800267201068806</v>
      </c>
      <c r="J64" s="60">
        <f t="shared" si="10"/>
        <v>14.473391226898242</v>
      </c>
      <c r="K64">
        <f t="shared" si="11"/>
        <v>5.6769310995243671</v>
      </c>
      <c r="V64" s="1"/>
      <c r="Z64" s="3"/>
      <c r="AA64" s="3"/>
      <c r="AB64" s="3"/>
      <c r="AC64" s="3"/>
    </row>
    <row r="65" spans="1:11" x14ac:dyDescent="0.45">
      <c r="A65" s="60">
        <f t="shared" si="9"/>
        <v>0.7745966692414834</v>
      </c>
      <c r="B65" s="33">
        <v>36</v>
      </c>
      <c r="C65" s="35">
        <v>12015</v>
      </c>
      <c r="D65" s="35">
        <v>12015</v>
      </c>
      <c r="E65" s="35">
        <v>11940</v>
      </c>
      <c r="F65" s="31"/>
      <c r="G65" s="55">
        <f t="shared" si="6"/>
        <v>16.700066800267201</v>
      </c>
      <c r="H65" s="55">
        <f t="shared" si="7"/>
        <v>20.040080160320642</v>
      </c>
      <c r="I65" s="55">
        <f t="shared" si="8"/>
        <v>13.360053440213761</v>
      </c>
      <c r="J65" s="60">
        <f t="shared" si="10"/>
        <v>16.700066800267201</v>
      </c>
      <c r="K65">
        <f t="shared" si="11"/>
        <v>2.7271094887365575</v>
      </c>
    </row>
    <row r="66" spans="1:11" x14ac:dyDescent="0.45">
      <c r="A66" s="60">
        <f t="shared" si="9"/>
        <v>0.9036961141150639</v>
      </c>
      <c r="B66" s="33">
        <v>49</v>
      </c>
      <c r="C66" s="35">
        <v>12015</v>
      </c>
      <c r="D66" s="35">
        <v>12015</v>
      </c>
      <c r="E66" s="35">
        <v>11940</v>
      </c>
      <c r="F66" s="31"/>
      <c r="G66" s="55">
        <f t="shared" si="6"/>
        <v>16.700066800267201</v>
      </c>
      <c r="H66" s="55">
        <f t="shared" si="7"/>
        <v>20.040080160320642</v>
      </c>
      <c r="I66" s="55">
        <f t="shared" si="8"/>
        <v>13.360053440213761</v>
      </c>
      <c r="J66" s="60">
        <f t="shared" si="10"/>
        <v>16.700066800267201</v>
      </c>
      <c r="K66">
        <f t="shared" si="11"/>
        <v>2.7271094887365575</v>
      </c>
    </row>
    <row r="67" spans="1:11" x14ac:dyDescent="0.45">
      <c r="A67" s="60">
        <f t="shared" si="9"/>
        <v>1.0327955589886444</v>
      </c>
      <c r="B67" s="33">
        <v>64</v>
      </c>
      <c r="C67" s="35">
        <v>12015</v>
      </c>
      <c r="D67" s="35">
        <v>12020</v>
      </c>
      <c r="E67" s="35">
        <v>11940</v>
      </c>
      <c r="F67" s="31"/>
      <c r="G67" s="55">
        <f t="shared" si="6"/>
        <v>16.700066800267201</v>
      </c>
      <c r="H67" s="55">
        <f t="shared" si="7"/>
        <v>23.380093520374082</v>
      </c>
      <c r="I67" s="55">
        <f t="shared" si="8"/>
        <v>13.360053440213761</v>
      </c>
      <c r="J67" s="60">
        <f t="shared" si="10"/>
        <v>17.81340458695168</v>
      </c>
      <c r="K67">
        <f t="shared" si="11"/>
        <v>4.1657285535225439</v>
      </c>
    </row>
    <row r="68" spans="1:11" x14ac:dyDescent="0.45">
      <c r="A68" s="60">
        <f t="shared" si="9"/>
        <v>1.1618950038622251</v>
      </c>
      <c r="B68" s="33">
        <v>81</v>
      </c>
      <c r="C68" s="35">
        <v>12015</v>
      </c>
      <c r="D68" s="35">
        <v>12020</v>
      </c>
      <c r="E68" s="35">
        <v>11940</v>
      </c>
      <c r="F68" s="31"/>
      <c r="G68" s="55">
        <f t="shared" si="6"/>
        <v>16.700066800267201</v>
      </c>
      <c r="H68" s="55">
        <f t="shared" si="7"/>
        <v>23.380093520374082</v>
      </c>
      <c r="I68" s="55">
        <f t="shared" si="8"/>
        <v>13.360053440213761</v>
      </c>
      <c r="J68" s="60">
        <f t="shared" si="10"/>
        <v>17.81340458695168</v>
      </c>
      <c r="K68">
        <f t="shared" si="11"/>
        <v>4.1657285535225439</v>
      </c>
    </row>
    <row r="69" spans="1:11" x14ac:dyDescent="0.45">
      <c r="A69" s="60">
        <f t="shared" si="9"/>
        <v>1.2909944487358056</v>
      </c>
      <c r="B69" s="33">
        <v>100</v>
      </c>
      <c r="C69" s="35">
        <v>12020</v>
      </c>
      <c r="D69" s="35">
        <v>12025</v>
      </c>
      <c r="E69" s="35">
        <v>11940</v>
      </c>
      <c r="F69" s="31"/>
      <c r="G69" s="55">
        <f t="shared" si="6"/>
        <v>20.040080160320642</v>
      </c>
      <c r="H69" s="55">
        <f t="shared" si="7"/>
        <v>26.720106880427522</v>
      </c>
      <c r="I69" s="55">
        <f t="shared" si="8"/>
        <v>13.360053440213761</v>
      </c>
      <c r="J69" s="60">
        <f t="shared" si="10"/>
        <v>20.040080160320642</v>
      </c>
      <c r="K69">
        <f t="shared" si="11"/>
        <v>5.4542189774731193</v>
      </c>
    </row>
    <row r="70" spans="1:11" x14ac:dyDescent="0.45">
      <c r="A70" s="60">
        <f t="shared" si="9"/>
        <v>1.4200938936093861</v>
      </c>
      <c r="B70" s="33">
        <v>121</v>
      </c>
      <c r="C70" s="35">
        <v>12020</v>
      </c>
      <c r="D70" s="35">
        <v>12030</v>
      </c>
      <c r="E70" s="35">
        <v>11945</v>
      </c>
      <c r="F70" s="31"/>
      <c r="G70" s="55">
        <f t="shared" si="6"/>
        <v>20.040080160320642</v>
      </c>
      <c r="H70" s="55">
        <f t="shared" si="7"/>
        <v>30.060120240480963</v>
      </c>
      <c r="I70" s="55">
        <f t="shared" si="8"/>
        <v>16.700066800267201</v>
      </c>
      <c r="J70" s="60">
        <f t="shared" si="10"/>
        <v>22.266755733689603</v>
      </c>
      <c r="K70">
        <f t="shared" si="11"/>
        <v>5.67693109952436</v>
      </c>
    </row>
    <row r="71" spans="1:11" x14ac:dyDescent="0.45">
      <c r="A71" s="60">
        <f t="shared" si="9"/>
        <v>1.5491933384829668</v>
      </c>
      <c r="B71" s="33">
        <v>144</v>
      </c>
      <c r="C71" s="35">
        <v>12020</v>
      </c>
      <c r="D71" s="35">
        <v>12030</v>
      </c>
      <c r="E71" s="35">
        <v>11945</v>
      </c>
      <c r="F71" s="31"/>
      <c r="G71" s="55">
        <f t="shared" si="6"/>
        <v>20.040080160320642</v>
      </c>
      <c r="H71" s="55">
        <f t="shared" si="7"/>
        <v>30.060120240480963</v>
      </c>
      <c r="I71" s="55">
        <f t="shared" si="8"/>
        <v>16.700066800267201</v>
      </c>
      <c r="J71" s="60">
        <f t="shared" si="10"/>
        <v>22.266755733689603</v>
      </c>
      <c r="K71">
        <f t="shared" si="11"/>
        <v>5.67693109952436</v>
      </c>
    </row>
    <row r="72" spans="1:11" x14ac:dyDescent="0.45">
      <c r="A72" s="60">
        <f t="shared" si="9"/>
        <v>1.6782927833565473</v>
      </c>
      <c r="B72" s="33">
        <v>169</v>
      </c>
      <c r="C72" s="35">
        <v>12020</v>
      </c>
      <c r="D72" s="35">
        <v>12035</v>
      </c>
      <c r="E72" s="35">
        <v>11945</v>
      </c>
      <c r="F72" s="31"/>
      <c r="G72" s="55">
        <f t="shared" si="6"/>
        <v>20.040080160320642</v>
      </c>
      <c r="H72" s="55">
        <f t="shared" si="7"/>
        <v>33.400133600534403</v>
      </c>
      <c r="I72" s="55">
        <f t="shared" si="8"/>
        <v>16.700066800267201</v>
      </c>
      <c r="J72" s="60">
        <f t="shared" si="10"/>
        <v>23.380093520374079</v>
      </c>
      <c r="K72">
        <f t="shared" si="11"/>
        <v>7.2152535052414395</v>
      </c>
    </row>
    <row r="73" spans="1:11" x14ac:dyDescent="0.45">
      <c r="A73" s="60">
        <f t="shared" si="9"/>
        <v>1.8073922282301278</v>
      </c>
      <c r="B73" s="33">
        <v>196</v>
      </c>
      <c r="C73" s="35">
        <v>12020</v>
      </c>
      <c r="D73" s="35">
        <v>12035</v>
      </c>
      <c r="E73" s="35">
        <v>11945</v>
      </c>
      <c r="F73" s="31"/>
      <c r="G73" s="55">
        <f t="shared" si="6"/>
        <v>20.040080160320642</v>
      </c>
      <c r="H73" s="55">
        <f t="shared" si="7"/>
        <v>33.400133600534403</v>
      </c>
      <c r="I73" s="55">
        <f t="shared" si="8"/>
        <v>16.700066800267201</v>
      </c>
      <c r="J73" s="60">
        <f t="shared" si="10"/>
        <v>23.380093520374079</v>
      </c>
      <c r="K73">
        <f t="shared" si="11"/>
        <v>7.2152535052414395</v>
      </c>
    </row>
    <row r="74" spans="1:11" x14ac:dyDescent="0.45">
      <c r="A74" s="60">
        <f t="shared" si="9"/>
        <v>1.9364916731037085</v>
      </c>
      <c r="B74" s="33">
        <v>225</v>
      </c>
      <c r="C74" s="35">
        <v>12025</v>
      </c>
      <c r="D74" s="35">
        <v>12035</v>
      </c>
      <c r="E74" s="35">
        <v>11950</v>
      </c>
      <c r="F74" s="31"/>
      <c r="G74" s="55">
        <f t="shared" si="6"/>
        <v>23.380093520374082</v>
      </c>
      <c r="H74" s="55">
        <f t="shared" si="7"/>
        <v>33.400133600534403</v>
      </c>
      <c r="I74" s="55">
        <f t="shared" si="8"/>
        <v>20.040080160320642</v>
      </c>
      <c r="J74" s="60">
        <f t="shared" si="10"/>
        <v>25.606769093743043</v>
      </c>
      <c r="K74">
        <f t="shared" si="11"/>
        <v>5.6769310995243689</v>
      </c>
    </row>
    <row r="75" spans="1:11" x14ac:dyDescent="0.45">
      <c r="A75" s="60">
        <f t="shared" si="9"/>
        <v>2.0655911179772888</v>
      </c>
      <c r="B75" s="33">
        <v>256</v>
      </c>
      <c r="C75" s="35">
        <v>12030</v>
      </c>
      <c r="D75" s="35">
        <v>12035</v>
      </c>
      <c r="E75" s="35">
        <v>11950</v>
      </c>
      <c r="F75" s="31"/>
      <c r="G75" s="55">
        <f t="shared" si="6"/>
        <v>26.720106880427522</v>
      </c>
      <c r="H75" s="55">
        <f t="shared" si="7"/>
        <v>33.400133600534403</v>
      </c>
      <c r="I75" s="55">
        <f t="shared" si="8"/>
        <v>20.040080160320642</v>
      </c>
      <c r="J75" s="60">
        <f t="shared" si="10"/>
        <v>26.720106880427522</v>
      </c>
      <c r="K75">
        <f t="shared" si="11"/>
        <v>5.4542189774731238</v>
      </c>
    </row>
    <row r="76" spans="1:11" x14ac:dyDescent="0.45">
      <c r="A76" s="60">
        <f t="shared" si="9"/>
        <v>4.9125689138508104</v>
      </c>
      <c r="B76" s="33">
        <v>1448</v>
      </c>
      <c r="C76" s="35">
        <v>12050</v>
      </c>
      <c r="D76" s="35">
        <v>12050</v>
      </c>
      <c r="E76" s="35">
        <v>11975</v>
      </c>
      <c r="F76" s="31"/>
      <c r="G76" s="55">
        <f t="shared" si="6"/>
        <v>40.080160320641284</v>
      </c>
      <c r="H76" s="55">
        <f t="shared" si="7"/>
        <v>43.420173680694724</v>
      </c>
      <c r="I76" s="55">
        <f t="shared" si="8"/>
        <v>36.740146960587843</v>
      </c>
      <c r="J76" s="60">
        <f t="shared" si="10"/>
        <v>40.080160320641284</v>
      </c>
      <c r="K76">
        <f t="shared" si="11"/>
        <v>2.7271094887365601</v>
      </c>
    </row>
    <row r="77" spans="1:11" x14ac:dyDescent="0.45">
      <c r="A77" s="31"/>
      <c r="B77" s="32"/>
      <c r="C77" s="31"/>
      <c r="D77" s="31"/>
      <c r="E77" s="31"/>
      <c r="F77" s="42" t="s">
        <v>3</v>
      </c>
      <c r="G77" s="55">
        <f>SLOPE(G61:G76,$A$61:$A$76)</f>
        <v>6.4891044045053583</v>
      </c>
      <c r="H77" s="55">
        <f>SLOPE(H61:H76,$A$61:$A$76)</f>
        <v>7.5756288133223677</v>
      </c>
      <c r="I77" s="55">
        <f>SLOPE(I61:I76,$A$61:$A$76)</f>
        <v>7.337151492209693</v>
      </c>
    </row>
    <row r="78" spans="1:11" x14ac:dyDescent="0.45">
      <c r="B78" s="1"/>
      <c r="G78" s="10" t="s">
        <v>12</v>
      </c>
      <c r="H78" s="53">
        <f>AVERAGE(G77:I77)</f>
        <v>7.133961570012473</v>
      </c>
    </row>
    <row r="79" spans="1:11" x14ac:dyDescent="0.45">
      <c r="B79" s="1"/>
      <c r="G79" s="10" t="s">
        <v>13</v>
      </c>
      <c r="H79" s="53">
        <f>_xlfn.STDEV.S(G77:I77)</f>
        <v>0.57105028771612765</v>
      </c>
    </row>
    <row r="81" spans="1:9" x14ac:dyDescent="0.45">
      <c r="B81" s="9" t="s">
        <v>16</v>
      </c>
    </row>
    <row r="82" spans="1:9" x14ac:dyDescent="0.45">
      <c r="A82" s="7"/>
      <c r="C82" s="64" t="s">
        <v>30</v>
      </c>
      <c r="D82" s="64"/>
      <c r="E82" s="64"/>
      <c r="G82" s="65" t="s">
        <v>1</v>
      </c>
      <c r="H82" s="65"/>
      <c r="I82" s="65"/>
    </row>
    <row r="83" spans="1:9" x14ac:dyDescent="0.45">
      <c r="B83" s="33" t="s">
        <v>2</v>
      </c>
      <c r="C83" s="34" t="s">
        <v>5</v>
      </c>
      <c r="D83" s="34" t="s">
        <v>6</v>
      </c>
      <c r="E83" s="34" t="s">
        <v>7</v>
      </c>
      <c r="G83" s="41" t="s">
        <v>5</v>
      </c>
      <c r="H83" s="39" t="s">
        <v>6</v>
      </c>
      <c r="I83" s="40" t="s">
        <v>7</v>
      </c>
    </row>
    <row r="84" spans="1:9" x14ac:dyDescent="0.45">
      <c r="A84" s="60">
        <f>SQRT(B84/60)</f>
        <v>0</v>
      </c>
      <c r="B84" s="33">
        <v>0</v>
      </c>
      <c r="C84" s="35">
        <v>10640</v>
      </c>
      <c r="D84" s="35">
        <v>10385</v>
      </c>
      <c r="E84" s="35">
        <v>10485</v>
      </c>
      <c r="G84" s="56">
        <f t="shared" ref="G84:G99" si="12">(C84-C$84)/(0.000998*$B$33)</f>
        <v>0</v>
      </c>
      <c r="H84" s="56">
        <f t="shared" ref="H84:H99" si="13">(D84-D$84)/(0.000998*$B$33)</f>
        <v>0</v>
      </c>
      <c r="I84" s="56">
        <f t="shared" ref="I84:I99" si="14">(E84-E$84)/(0.000998*$B$33)</f>
        <v>0</v>
      </c>
    </row>
    <row r="85" spans="1:9" x14ac:dyDescent="0.45">
      <c r="A85" s="60">
        <f t="shared" ref="A85:A99" si="15">SQRT(B85/60)</f>
        <v>0.12909944487358055</v>
      </c>
      <c r="B85" s="33">
        <v>1</v>
      </c>
      <c r="C85" s="35">
        <v>10640</v>
      </c>
      <c r="D85" s="35">
        <v>10385</v>
      </c>
      <c r="E85" s="35">
        <v>10485</v>
      </c>
      <c r="G85" s="56">
        <f t="shared" si="12"/>
        <v>0</v>
      </c>
      <c r="H85" s="56">
        <f t="shared" si="13"/>
        <v>0</v>
      </c>
      <c r="I85" s="56">
        <f t="shared" si="14"/>
        <v>0</v>
      </c>
    </row>
    <row r="86" spans="1:9" x14ac:dyDescent="0.45">
      <c r="A86" s="60">
        <f t="shared" si="15"/>
        <v>0.5163977794943222</v>
      </c>
      <c r="B86" s="33">
        <v>16</v>
      </c>
      <c r="C86" s="35">
        <v>10640</v>
      </c>
      <c r="D86" s="35">
        <v>10385</v>
      </c>
      <c r="E86" s="35">
        <v>10490</v>
      </c>
      <c r="G86" s="56">
        <f t="shared" si="12"/>
        <v>0</v>
      </c>
      <c r="H86" s="56">
        <f t="shared" si="13"/>
        <v>0</v>
      </c>
      <c r="I86" s="56">
        <f t="shared" si="14"/>
        <v>3.3400133600534403</v>
      </c>
    </row>
    <row r="87" spans="1:9" x14ac:dyDescent="0.45">
      <c r="A87" s="60">
        <f t="shared" si="15"/>
        <v>0.6454972243679028</v>
      </c>
      <c r="B87" s="33">
        <v>25</v>
      </c>
      <c r="C87" s="35">
        <v>10640</v>
      </c>
      <c r="D87" s="35">
        <v>10385</v>
      </c>
      <c r="E87" s="35">
        <v>10490</v>
      </c>
      <c r="G87" s="56">
        <f t="shared" si="12"/>
        <v>0</v>
      </c>
      <c r="H87" s="56">
        <f t="shared" si="13"/>
        <v>0</v>
      </c>
      <c r="I87" s="56">
        <f t="shared" si="14"/>
        <v>3.3400133600534403</v>
      </c>
    </row>
    <row r="88" spans="1:9" x14ac:dyDescent="0.45">
      <c r="A88" s="60">
        <f t="shared" si="15"/>
        <v>0.7745966692414834</v>
      </c>
      <c r="B88" s="33">
        <v>36</v>
      </c>
      <c r="C88" s="35">
        <v>10645</v>
      </c>
      <c r="D88" s="35">
        <v>10390</v>
      </c>
      <c r="E88" s="35">
        <v>10490</v>
      </c>
      <c r="G88" s="56">
        <f t="shared" si="12"/>
        <v>3.3400133600534403</v>
      </c>
      <c r="H88" s="56">
        <f t="shared" si="13"/>
        <v>3.3400133600534403</v>
      </c>
      <c r="I88" s="56">
        <f t="shared" si="14"/>
        <v>3.3400133600534403</v>
      </c>
    </row>
    <row r="89" spans="1:9" x14ac:dyDescent="0.45">
      <c r="A89" s="60">
        <f t="shared" si="15"/>
        <v>0.9036961141150639</v>
      </c>
      <c r="B89" s="33">
        <v>49</v>
      </c>
      <c r="C89" s="35">
        <v>10645</v>
      </c>
      <c r="D89" s="35">
        <v>10390</v>
      </c>
      <c r="E89" s="35">
        <v>10490</v>
      </c>
      <c r="G89" s="56">
        <f t="shared" si="12"/>
        <v>3.3400133600534403</v>
      </c>
      <c r="H89" s="56">
        <f t="shared" si="13"/>
        <v>3.3400133600534403</v>
      </c>
      <c r="I89" s="56">
        <f t="shared" si="14"/>
        <v>3.3400133600534403</v>
      </c>
    </row>
    <row r="90" spans="1:9" x14ac:dyDescent="0.45">
      <c r="A90" s="60">
        <f t="shared" si="15"/>
        <v>1.0327955589886444</v>
      </c>
      <c r="B90" s="33">
        <v>64</v>
      </c>
      <c r="C90" s="35">
        <v>10655</v>
      </c>
      <c r="D90" s="35">
        <v>10400</v>
      </c>
      <c r="E90" s="35">
        <v>10495</v>
      </c>
      <c r="G90" s="56">
        <f t="shared" si="12"/>
        <v>10.020040080160321</v>
      </c>
      <c r="H90" s="56">
        <f t="shared" si="13"/>
        <v>10.020040080160321</v>
      </c>
      <c r="I90" s="56">
        <f t="shared" si="14"/>
        <v>6.6800267201068806</v>
      </c>
    </row>
    <row r="91" spans="1:9" x14ac:dyDescent="0.45">
      <c r="A91" s="60">
        <f t="shared" si="15"/>
        <v>1.1618950038622251</v>
      </c>
      <c r="B91" s="33">
        <v>81</v>
      </c>
      <c r="C91" s="35">
        <v>10655</v>
      </c>
      <c r="D91" s="35">
        <v>10400</v>
      </c>
      <c r="E91" s="35">
        <v>10495</v>
      </c>
      <c r="G91" s="56">
        <f t="shared" si="12"/>
        <v>10.020040080160321</v>
      </c>
      <c r="H91" s="56">
        <f t="shared" si="13"/>
        <v>10.020040080160321</v>
      </c>
      <c r="I91" s="56">
        <f t="shared" si="14"/>
        <v>6.6800267201068806</v>
      </c>
    </row>
    <row r="92" spans="1:9" x14ac:dyDescent="0.45">
      <c r="A92" s="60">
        <f t="shared" si="15"/>
        <v>1.2909944487358056</v>
      </c>
      <c r="B92" s="33">
        <v>100</v>
      </c>
      <c r="C92" s="35">
        <v>10655</v>
      </c>
      <c r="D92" s="35">
        <v>10400</v>
      </c>
      <c r="E92" s="35">
        <v>10495</v>
      </c>
      <c r="G92" s="56">
        <f t="shared" si="12"/>
        <v>10.020040080160321</v>
      </c>
      <c r="H92" s="56">
        <f t="shared" si="13"/>
        <v>10.020040080160321</v>
      </c>
      <c r="I92" s="56">
        <f t="shared" si="14"/>
        <v>6.6800267201068806</v>
      </c>
    </row>
    <row r="93" spans="1:9" x14ac:dyDescent="0.45">
      <c r="A93" s="60">
        <f t="shared" si="15"/>
        <v>1.4200938936093861</v>
      </c>
      <c r="B93" s="33">
        <v>121</v>
      </c>
      <c r="C93" s="35">
        <v>10655</v>
      </c>
      <c r="D93" s="35">
        <v>10400</v>
      </c>
      <c r="E93" s="35">
        <v>10500</v>
      </c>
      <c r="G93" s="56">
        <f t="shared" si="12"/>
        <v>10.020040080160321</v>
      </c>
      <c r="H93" s="56">
        <f t="shared" si="13"/>
        <v>10.020040080160321</v>
      </c>
      <c r="I93" s="56">
        <f t="shared" si="14"/>
        <v>10.020040080160321</v>
      </c>
    </row>
    <row r="94" spans="1:9" x14ac:dyDescent="0.45">
      <c r="A94" s="60">
        <f t="shared" si="15"/>
        <v>1.5491933384829668</v>
      </c>
      <c r="B94" s="33">
        <v>144</v>
      </c>
      <c r="C94" s="35">
        <v>10655</v>
      </c>
      <c r="D94" s="35">
        <v>10400</v>
      </c>
      <c r="E94" s="35">
        <v>10500</v>
      </c>
      <c r="G94" s="56">
        <f t="shared" si="12"/>
        <v>10.020040080160321</v>
      </c>
      <c r="H94" s="56">
        <f t="shared" si="13"/>
        <v>10.020040080160321</v>
      </c>
      <c r="I94" s="56">
        <f t="shared" si="14"/>
        <v>10.020040080160321</v>
      </c>
    </row>
    <row r="95" spans="1:9" x14ac:dyDescent="0.45">
      <c r="A95" s="60">
        <f t="shared" si="15"/>
        <v>1.6782927833565473</v>
      </c>
      <c r="B95" s="33">
        <v>169</v>
      </c>
      <c r="C95" s="35">
        <v>10655</v>
      </c>
      <c r="D95" s="35">
        <v>10400</v>
      </c>
      <c r="E95" s="35">
        <v>10500</v>
      </c>
      <c r="G95" s="56">
        <f t="shared" si="12"/>
        <v>10.020040080160321</v>
      </c>
      <c r="H95" s="56">
        <f t="shared" si="13"/>
        <v>10.020040080160321</v>
      </c>
      <c r="I95" s="56">
        <f t="shared" si="14"/>
        <v>10.020040080160321</v>
      </c>
    </row>
    <row r="96" spans="1:9" x14ac:dyDescent="0.45">
      <c r="A96" s="60">
        <f t="shared" si="15"/>
        <v>1.8073922282301278</v>
      </c>
      <c r="B96" s="33">
        <v>196</v>
      </c>
      <c r="C96" s="35">
        <v>10655</v>
      </c>
      <c r="D96" s="35">
        <v>10400</v>
      </c>
      <c r="E96" s="35">
        <v>10500</v>
      </c>
      <c r="G96" s="56">
        <f t="shared" si="12"/>
        <v>10.020040080160321</v>
      </c>
      <c r="H96" s="56">
        <f t="shared" si="13"/>
        <v>10.020040080160321</v>
      </c>
      <c r="I96" s="56">
        <f t="shared" si="14"/>
        <v>10.020040080160321</v>
      </c>
    </row>
    <row r="97" spans="1:11" x14ac:dyDescent="0.45">
      <c r="A97" s="60">
        <f t="shared" si="15"/>
        <v>1.9364916731037085</v>
      </c>
      <c r="B97" s="33">
        <v>225</v>
      </c>
      <c r="C97" s="35">
        <v>10655</v>
      </c>
      <c r="D97" s="35">
        <v>10405</v>
      </c>
      <c r="E97" s="35">
        <v>10500</v>
      </c>
      <c r="G97" s="56">
        <f t="shared" si="12"/>
        <v>10.020040080160321</v>
      </c>
      <c r="H97" s="56">
        <f t="shared" si="13"/>
        <v>13.360053440213761</v>
      </c>
      <c r="I97" s="56">
        <f t="shared" si="14"/>
        <v>10.020040080160321</v>
      </c>
    </row>
    <row r="98" spans="1:11" x14ac:dyDescent="0.45">
      <c r="A98" s="60">
        <f t="shared" si="15"/>
        <v>2.0655911179772888</v>
      </c>
      <c r="B98" s="33">
        <v>256</v>
      </c>
      <c r="C98" s="35">
        <v>10665</v>
      </c>
      <c r="D98" s="35">
        <v>10410</v>
      </c>
      <c r="E98" s="35">
        <v>10500</v>
      </c>
      <c r="G98" s="56">
        <f t="shared" si="12"/>
        <v>16.700066800267201</v>
      </c>
      <c r="H98" s="56">
        <f t="shared" si="13"/>
        <v>16.700066800267201</v>
      </c>
      <c r="I98" s="56">
        <f t="shared" si="14"/>
        <v>10.020040080160321</v>
      </c>
    </row>
    <row r="99" spans="1:11" x14ac:dyDescent="0.45">
      <c r="A99" s="60">
        <f t="shared" si="15"/>
        <v>4.9125689138508104</v>
      </c>
      <c r="B99" s="33">
        <v>1448</v>
      </c>
      <c r="C99" s="35">
        <v>10790</v>
      </c>
      <c r="D99" s="35">
        <v>10420</v>
      </c>
      <c r="E99" s="35">
        <v>10520</v>
      </c>
      <c r="G99" s="56">
        <f t="shared" si="12"/>
        <v>100.20040080160321</v>
      </c>
      <c r="H99" s="56">
        <f t="shared" si="13"/>
        <v>23.380093520374082</v>
      </c>
      <c r="I99" s="56">
        <f t="shared" si="14"/>
        <v>23.380093520374082</v>
      </c>
    </row>
    <row r="100" spans="1:11" x14ac:dyDescent="0.45">
      <c r="B100" s="1"/>
      <c r="F100" s="4" t="s">
        <v>3</v>
      </c>
      <c r="G100" s="56">
        <f>SLOPE(G84:G99,$A$61:$A$76)</f>
        <v>19.571975104036568</v>
      </c>
      <c r="H100" s="56">
        <f>SLOPE(H84:H99,$A$61:$A$76)</f>
        <v>5.3853357471201138</v>
      </c>
      <c r="I100" s="56">
        <f>SLOPE(I84:I99,$A$61:$A$76)</f>
        <v>4.8715115308805617</v>
      </c>
    </row>
    <row r="101" spans="1:11" x14ac:dyDescent="0.45">
      <c r="B101" s="1"/>
      <c r="F101" s="4"/>
      <c r="G101" s="15" t="s">
        <v>12</v>
      </c>
      <c r="H101" s="58">
        <f>AVERAGE(G100:I100)</f>
        <v>9.9429407940124133</v>
      </c>
    </row>
    <row r="102" spans="1:11" x14ac:dyDescent="0.45">
      <c r="B102" s="1"/>
      <c r="F102" s="4"/>
      <c r="G102" s="15" t="s">
        <v>13</v>
      </c>
      <c r="H102" s="58">
        <f>_xlfn.STDEV.S(G100:I100)</f>
        <v>8.3429449320378062</v>
      </c>
    </row>
    <row r="103" spans="1:11" ht="17.25" customHeight="1" x14ac:dyDescent="0.45">
      <c r="B103" s="1"/>
      <c r="F103" s="4"/>
    </row>
    <row r="104" spans="1:11" x14ac:dyDescent="0.45">
      <c r="B104" s="16" t="s">
        <v>16</v>
      </c>
      <c r="F104" s="4"/>
    </row>
    <row r="105" spans="1:11" x14ac:dyDescent="0.45">
      <c r="A105" s="7"/>
      <c r="C105" s="64" t="s">
        <v>30</v>
      </c>
      <c r="D105" s="64"/>
      <c r="E105" s="64"/>
      <c r="G105" s="65" t="s">
        <v>1</v>
      </c>
      <c r="H105" s="65"/>
      <c r="I105" s="65"/>
    </row>
    <row r="106" spans="1:11" x14ac:dyDescent="0.45">
      <c r="B106" s="33" t="s">
        <v>2</v>
      </c>
      <c r="C106" s="34" t="s">
        <v>35</v>
      </c>
      <c r="D106" s="34" t="s">
        <v>36</v>
      </c>
      <c r="E106" s="34" t="s">
        <v>36</v>
      </c>
      <c r="G106" s="41" t="s">
        <v>35</v>
      </c>
      <c r="H106" s="39" t="s">
        <v>36</v>
      </c>
      <c r="I106" s="40" t="s">
        <v>37</v>
      </c>
    </row>
    <row r="107" spans="1:11" x14ac:dyDescent="0.45">
      <c r="A107" s="60">
        <f>SQRT(B107/60)</f>
        <v>0</v>
      </c>
      <c r="B107" s="33">
        <v>0</v>
      </c>
      <c r="C107" s="35">
        <v>10945</v>
      </c>
      <c r="D107" s="35">
        <v>10930</v>
      </c>
      <c r="E107" s="35">
        <v>10335</v>
      </c>
      <c r="G107" s="56">
        <f t="shared" ref="G107:G122" si="16">(C107-C$107)/(0.000998*$B$33)</f>
        <v>0</v>
      </c>
      <c r="H107" s="56">
        <f t="shared" ref="H107:H122" si="17">(D107-D$107)/(0.000998*$B$33)</f>
        <v>0</v>
      </c>
      <c r="I107" s="56">
        <f t="shared" ref="I107:I122" si="18">(E107-E$107)/(0.000998*$B$33)</f>
        <v>0</v>
      </c>
      <c r="J107" s="60">
        <f>AVERAGE(G107:I107,G84:I84)</f>
        <v>0</v>
      </c>
      <c r="K107">
        <f>_xlfn.STDEV.P(G107:I107,G84:I84)</f>
        <v>0</v>
      </c>
    </row>
    <row r="108" spans="1:11" x14ac:dyDescent="0.45">
      <c r="A108" s="60">
        <f t="shared" ref="A108:A122" si="19">SQRT(B108/60)</f>
        <v>0.12909944487358055</v>
      </c>
      <c r="B108" s="33">
        <v>1</v>
      </c>
      <c r="C108" s="35">
        <v>10945</v>
      </c>
      <c r="D108" s="35">
        <v>10930</v>
      </c>
      <c r="E108" s="35">
        <v>10335</v>
      </c>
      <c r="G108" s="56">
        <f t="shared" si="16"/>
        <v>0</v>
      </c>
      <c r="H108" s="56">
        <f t="shared" si="17"/>
        <v>0</v>
      </c>
      <c r="I108" s="56">
        <f t="shared" si="18"/>
        <v>0</v>
      </c>
      <c r="J108" s="60">
        <f t="shared" ref="J108:J122" si="20">AVERAGE(G108:I108,G85:I85)</f>
        <v>0</v>
      </c>
      <c r="K108">
        <f t="shared" ref="K108:K122" si="21">_xlfn.STDEV.P(G108:I108,G85:I85)</f>
        <v>0</v>
      </c>
    </row>
    <row r="109" spans="1:11" x14ac:dyDescent="0.45">
      <c r="A109" s="60">
        <f t="shared" si="19"/>
        <v>0.5163977794943222</v>
      </c>
      <c r="B109" s="33">
        <v>16</v>
      </c>
      <c r="C109" s="35">
        <v>10950</v>
      </c>
      <c r="D109" s="35">
        <v>10940</v>
      </c>
      <c r="E109" s="35">
        <v>10335</v>
      </c>
      <c r="G109" s="56">
        <f t="shared" si="16"/>
        <v>3.3400133600534403</v>
      </c>
      <c r="H109" s="56">
        <f t="shared" si="17"/>
        <v>6.6800267201068806</v>
      </c>
      <c r="I109" s="56">
        <f t="shared" si="18"/>
        <v>0</v>
      </c>
      <c r="J109" s="60">
        <f t="shared" si="20"/>
        <v>2.22667557336896</v>
      </c>
      <c r="K109">
        <f t="shared" si="21"/>
        <v>2.4894989729456576</v>
      </c>
    </row>
    <row r="110" spans="1:11" x14ac:dyDescent="0.45">
      <c r="A110" s="60">
        <f t="shared" si="19"/>
        <v>0.6454972243679028</v>
      </c>
      <c r="B110" s="33">
        <v>25</v>
      </c>
      <c r="C110" s="35">
        <v>10950</v>
      </c>
      <c r="D110" s="35">
        <v>10950</v>
      </c>
      <c r="E110" s="35">
        <v>10335</v>
      </c>
      <c r="G110" s="56">
        <f t="shared" si="16"/>
        <v>3.3400133600534403</v>
      </c>
      <c r="H110" s="56">
        <f t="shared" si="17"/>
        <v>13.360053440213761</v>
      </c>
      <c r="I110" s="56">
        <f t="shared" si="18"/>
        <v>0</v>
      </c>
      <c r="J110" s="60">
        <f t="shared" si="20"/>
        <v>3.3400133600534403</v>
      </c>
      <c r="K110">
        <f t="shared" si="21"/>
        <v>4.7234921922949074</v>
      </c>
    </row>
    <row r="111" spans="1:11" x14ac:dyDescent="0.45">
      <c r="A111" s="60">
        <f t="shared" si="19"/>
        <v>0.7745966692414834</v>
      </c>
      <c r="B111" s="33">
        <v>36</v>
      </c>
      <c r="C111" s="35">
        <v>10960</v>
      </c>
      <c r="D111" s="35">
        <v>10950</v>
      </c>
      <c r="E111" s="35">
        <v>10340</v>
      </c>
      <c r="G111" s="56">
        <f t="shared" si="16"/>
        <v>10.020040080160321</v>
      </c>
      <c r="H111" s="56">
        <f t="shared" si="17"/>
        <v>13.360053440213761</v>
      </c>
      <c r="I111" s="56">
        <f t="shared" si="18"/>
        <v>3.3400133600534403</v>
      </c>
      <c r="J111" s="60">
        <f t="shared" si="20"/>
        <v>6.1233578267646402</v>
      </c>
      <c r="K111">
        <f t="shared" si="21"/>
        <v>4.0526107154756827</v>
      </c>
    </row>
    <row r="112" spans="1:11" x14ac:dyDescent="0.45">
      <c r="A112" s="60">
        <f t="shared" si="19"/>
        <v>0.9036961141150639</v>
      </c>
      <c r="B112" s="33">
        <v>49</v>
      </c>
      <c r="C112" s="35">
        <v>10960</v>
      </c>
      <c r="D112" s="35">
        <v>10950</v>
      </c>
      <c r="E112" s="35">
        <v>10340</v>
      </c>
      <c r="G112" s="56">
        <f t="shared" si="16"/>
        <v>10.020040080160321</v>
      </c>
      <c r="H112" s="56">
        <f t="shared" si="17"/>
        <v>13.360053440213761</v>
      </c>
      <c r="I112" s="56">
        <f t="shared" si="18"/>
        <v>3.3400133600534403</v>
      </c>
      <c r="J112" s="60">
        <f t="shared" si="20"/>
        <v>6.1233578267646402</v>
      </c>
      <c r="K112">
        <f t="shared" si="21"/>
        <v>4.0526107154756827</v>
      </c>
    </row>
    <row r="113" spans="1:11" x14ac:dyDescent="0.45">
      <c r="A113" s="60">
        <f t="shared" si="19"/>
        <v>1.0327955589886444</v>
      </c>
      <c r="B113" s="33">
        <v>64</v>
      </c>
      <c r="C113" s="35">
        <v>10960</v>
      </c>
      <c r="D113" s="35">
        <v>10950</v>
      </c>
      <c r="E113" s="35">
        <v>10350</v>
      </c>
      <c r="G113" s="56">
        <f t="shared" si="16"/>
        <v>10.020040080160321</v>
      </c>
      <c r="H113" s="56">
        <f t="shared" si="17"/>
        <v>13.360053440213761</v>
      </c>
      <c r="I113" s="56">
        <f t="shared" si="18"/>
        <v>10.020040080160321</v>
      </c>
      <c r="J113" s="60">
        <f t="shared" si="20"/>
        <v>10.020040080160321</v>
      </c>
      <c r="K113">
        <f t="shared" si="21"/>
        <v>1.9283576125238018</v>
      </c>
    </row>
    <row r="114" spans="1:11" x14ac:dyDescent="0.45">
      <c r="A114" s="60">
        <f t="shared" si="19"/>
        <v>1.1618950038622251</v>
      </c>
      <c r="B114" s="33">
        <v>81</v>
      </c>
      <c r="C114" s="35">
        <v>10960</v>
      </c>
      <c r="D114" s="35">
        <v>10950</v>
      </c>
      <c r="E114" s="35">
        <v>10350</v>
      </c>
      <c r="G114" s="56">
        <f t="shared" si="16"/>
        <v>10.020040080160321</v>
      </c>
      <c r="H114" s="56">
        <f t="shared" si="17"/>
        <v>13.360053440213761</v>
      </c>
      <c r="I114" s="56">
        <f t="shared" si="18"/>
        <v>10.020040080160321</v>
      </c>
      <c r="J114" s="60">
        <f t="shared" si="20"/>
        <v>10.020040080160321</v>
      </c>
      <c r="K114">
        <f t="shared" si="21"/>
        <v>1.9283576125238018</v>
      </c>
    </row>
    <row r="115" spans="1:11" x14ac:dyDescent="0.45">
      <c r="A115" s="60">
        <f t="shared" si="19"/>
        <v>1.2909944487358056</v>
      </c>
      <c r="B115" s="33">
        <v>100</v>
      </c>
      <c r="C115" s="35">
        <v>10960</v>
      </c>
      <c r="D115" s="35">
        <v>10950</v>
      </c>
      <c r="E115" s="35">
        <v>10350</v>
      </c>
      <c r="G115" s="56">
        <f t="shared" si="16"/>
        <v>10.020040080160321</v>
      </c>
      <c r="H115" s="56">
        <f t="shared" si="17"/>
        <v>13.360053440213761</v>
      </c>
      <c r="I115" s="56">
        <f t="shared" si="18"/>
        <v>10.020040080160321</v>
      </c>
      <c r="J115" s="60">
        <f t="shared" si="20"/>
        <v>10.020040080160321</v>
      </c>
      <c r="K115">
        <f t="shared" si="21"/>
        <v>1.9283576125238018</v>
      </c>
    </row>
    <row r="116" spans="1:11" x14ac:dyDescent="0.45">
      <c r="A116" s="60">
        <f t="shared" si="19"/>
        <v>1.4200938936093861</v>
      </c>
      <c r="B116" s="33">
        <v>121</v>
      </c>
      <c r="C116" s="35">
        <v>10960</v>
      </c>
      <c r="D116" s="35">
        <v>10950</v>
      </c>
      <c r="E116" s="35">
        <v>10355</v>
      </c>
      <c r="G116" s="56">
        <f t="shared" si="16"/>
        <v>10.020040080160321</v>
      </c>
      <c r="H116" s="56">
        <f t="shared" si="17"/>
        <v>13.360053440213761</v>
      </c>
      <c r="I116" s="56">
        <f t="shared" si="18"/>
        <v>13.360053440213761</v>
      </c>
      <c r="J116" s="60">
        <f t="shared" si="20"/>
        <v>11.133377866844802</v>
      </c>
      <c r="K116">
        <f t="shared" si="21"/>
        <v>1.5744973974316423</v>
      </c>
    </row>
    <row r="117" spans="1:11" x14ac:dyDescent="0.45">
      <c r="A117" s="60">
        <f t="shared" si="19"/>
        <v>1.5491933384829668</v>
      </c>
      <c r="B117" s="33">
        <v>144</v>
      </c>
      <c r="C117" s="35">
        <v>10965</v>
      </c>
      <c r="D117" s="35">
        <v>10950</v>
      </c>
      <c r="E117" s="35">
        <v>10350</v>
      </c>
      <c r="G117" s="56">
        <f t="shared" si="16"/>
        <v>13.360053440213761</v>
      </c>
      <c r="H117" s="56">
        <f t="shared" si="17"/>
        <v>13.360053440213761</v>
      </c>
      <c r="I117" s="56">
        <f t="shared" si="18"/>
        <v>10.020040080160321</v>
      </c>
      <c r="J117" s="60">
        <f t="shared" si="20"/>
        <v>11.133377866844802</v>
      </c>
      <c r="K117">
        <f t="shared" si="21"/>
        <v>1.5744973974316423</v>
      </c>
    </row>
    <row r="118" spans="1:11" x14ac:dyDescent="0.45">
      <c r="A118" s="60">
        <f t="shared" si="19"/>
        <v>1.6782927833565473</v>
      </c>
      <c r="B118" s="33">
        <v>169</v>
      </c>
      <c r="C118" s="35">
        <v>10970</v>
      </c>
      <c r="D118" s="35">
        <v>10950</v>
      </c>
      <c r="E118" s="35">
        <v>10355</v>
      </c>
      <c r="G118" s="56">
        <f t="shared" si="16"/>
        <v>16.700066800267201</v>
      </c>
      <c r="H118" s="56">
        <f t="shared" si="17"/>
        <v>13.360053440213761</v>
      </c>
      <c r="I118" s="56">
        <f t="shared" si="18"/>
        <v>13.360053440213761</v>
      </c>
      <c r="J118" s="60">
        <f t="shared" si="20"/>
        <v>12.24671565352928</v>
      </c>
      <c r="K118">
        <f t="shared" si="21"/>
        <v>2.4894989729456607</v>
      </c>
    </row>
    <row r="119" spans="1:11" x14ac:dyDescent="0.45">
      <c r="A119" s="60">
        <f t="shared" si="19"/>
        <v>1.8073922282301278</v>
      </c>
      <c r="B119" s="33">
        <v>196</v>
      </c>
      <c r="C119" s="35">
        <v>10975</v>
      </c>
      <c r="D119" s="35">
        <v>10950</v>
      </c>
      <c r="E119" s="35">
        <v>10355</v>
      </c>
      <c r="G119" s="56">
        <f t="shared" si="16"/>
        <v>20.040080160320642</v>
      </c>
      <c r="H119" s="56">
        <f t="shared" si="17"/>
        <v>13.360053440213761</v>
      </c>
      <c r="I119" s="56">
        <f t="shared" si="18"/>
        <v>13.360053440213761</v>
      </c>
      <c r="J119" s="60">
        <f t="shared" si="20"/>
        <v>12.803384546871522</v>
      </c>
      <c r="K119">
        <f t="shared" si="21"/>
        <v>3.5644200831846189</v>
      </c>
    </row>
    <row r="120" spans="1:11" x14ac:dyDescent="0.45">
      <c r="A120" s="60">
        <f t="shared" si="19"/>
        <v>1.9364916731037085</v>
      </c>
      <c r="B120" s="33">
        <v>225</v>
      </c>
      <c r="C120" s="35">
        <v>10975</v>
      </c>
      <c r="D120" s="35">
        <v>10950</v>
      </c>
      <c r="E120" s="35">
        <v>10355</v>
      </c>
      <c r="G120" s="56">
        <f t="shared" si="16"/>
        <v>20.040080160320642</v>
      </c>
      <c r="H120" s="56">
        <f t="shared" si="17"/>
        <v>13.360053440213761</v>
      </c>
      <c r="I120" s="56">
        <f t="shared" si="18"/>
        <v>13.360053440213761</v>
      </c>
      <c r="J120" s="60">
        <f t="shared" si="20"/>
        <v>13.360053440213761</v>
      </c>
      <c r="K120">
        <f t="shared" si="21"/>
        <v>3.3400133600534412</v>
      </c>
    </row>
    <row r="121" spans="1:11" x14ac:dyDescent="0.45">
      <c r="A121" s="60">
        <f t="shared" si="19"/>
        <v>2.0655911179772888</v>
      </c>
      <c r="B121" s="33">
        <v>256</v>
      </c>
      <c r="C121" s="35">
        <v>10975</v>
      </c>
      <c r="D121" s="35">
        <v>10950</v>
      </c>
      <c r="E121" s="35">
        <v>10360</v>
      </c>
      <c r="G121" s="56">
        <f t="shared" si="16"/>
        <v>20.040080160320642</v>
      </c>
      <c r="H121" s="56">
        <f t="shared" si="17"/>
        <v>13.360053440213761</v>
      </c>
      <c r="I121" s="56">
        <f t="shared" si="18"/>
        <v>16.700066800267201</v>
      </c>
      <c r="J121" s="60">
        <f t="shared" si="20"/>
        <v>15.586729013582721</v>
      </c>
      <c r="K121">
        <f t="shared" si="21"/>
        <v>3.1489947948632686</v>
      </c>
    </row>
    <row r="122" spans="1:11" x14ac:dyDescent="0.45">
      <c r="A122" s="60">
        <f t="shared" si="19"/>
        <v>4.9125689138508104</v>
      </c>
      <c r="B122" s="33">
        <v>1448</v>
      </c>
      <c r="C122" s="35">
        <v>11090</v>
      </c>
      <c r="D122" s="35">
        <v>11020</v>
      </c>
      <c r="E122" s="35">
        <v>10445</v>
      </c>
      <c r="G122" s="56">
        <f t="shared" si="16"/>
        <v>96.860387441549776</v>
      </c>
      <c r="H122" s="56">
        <f t="shared" si="17"/>
        <v>60.120240480961925</v>
      </c>
      <c r="I122" s="56">
        <f t="shared" si="18"/>
        <v>73.480293921175686</v>
      </c>
      <c r="J122" s="60">
        <f t="shared" si="20"/>
        <v>62.903584947673131</v>
      </c>
      <c r="K122">
        <f t="shared" si="21"/>
        <v>31.058931718021189</v>
      </c>
    </row>
    <row r="123" spans="1:11" x14ac:dyDescent="0.45">
      <c r="B123" s="1"/>
      <c r="F123" s="4" t="s">
        <v>3</v>
      </c>
      <c r="G123" s="56">
        <f>SLOPE(G107:G122,$A$61:$A$76)</f>
        <v>19.107810447410071</v>
      </c>
      <c r="H123" s="56">
        <f>SLOPE(H107:H122,$A$61:$A$76)</f>
        <v>10.812891653778424</v>
      </c>
      <c r="I123" s="56">
        <f>SLOPE(I107:I122,$A$61:$A$76)</f>
        <v>14.845276344237838</v>
      </c>
    </row>
    <row r="124" spans="1:11" x14ac:dyDescent="0.45">
      <c r="B124" s="1"/>
      <c r="G124" s="14" t="s">
        <v>12</v>
      </c>
      <c r="H124" s="54">
        <f>AVERAGE(G123:I123)</f>
        <v>14.921992815142112</v>
      </c>
    </row>
    <row r="125" spans="1:11" x14ac:dyDescent="0.45">
      <c r="B125" s="1"/>
      <c r="G125" s="14" t="s">
        <v>13</v>
      </c>
      <c r="H125" s="54">
        <f>_xlfn.STDEV.S(G123:I123)</f>
        <v>4.1479915032358514</v>
      </c>
    </row>
    <row r="126" spans="1:11" x14ac:dyDescent="0.45">
      <c r="B126" s="1"/>
    </row>
    <row r="127" spans="1:11" x14ac:dyDescent="0.45">
      <c r="B127" s="1"/>
    </row>
    <row r="128" spans="1:11" x14ac:dyDescent="0.45">
      <c r="B128" s="1"/>
    </row>
    <row r="129" spans="2:8" x14ac:dyDescent="0.45">
      <c r="B129" s="1"/>
    </row>
    <row r="130" spans="2:8" x14ac:dyDescent="0.45">
      <c r="B130" s="1"/>
    </row>
    <row r="131" spans="2:8" x14ac:dyDescent="0.45">
      <c r="B131" s="1"/>
    </row>
    <row r="132" spans="2:8" x14ac:dyDescent="0.45">
      <c r="B132" s="1"/>
    </row>
    <row r="133" spans="2:8" x14ac:dyDescent="0.45">
      <c r="B133" s="1"/>
    </row>
    <row r="134" spans="2:8" x14ac:dyDescent="0.45">
      <c r="B134" s="1"/>
    </row>
    <row r="135" spans="2:8" x14ac:dyDescent="0.45">
      <c r="B135" s="1"/>
    </row>
    <row r="136" spans="2:8" x14ac:dyDescent="0.45">
      <c r="B136" s="1"/>
    </row>
    <row r="137" spans="2:8" x14ac:dyDescent="0.45">
      <c r="B137" s="1"/>
    </row>
    <row r="138" spans="2:8" x14ac:dyDescent="0.45">
      <c r="B138" s="1"/>
    </row>
    <row r="139" spans="2:8" x14ac:dyDescent="0.45">
      <c r="B139" s="1"/>
    </row>
    <row r="140" spans="2:8" x14ac:dyDescent="0.45">
      <c r="B140" s="1"/>
    </row>
    <row r="141" spans="2:8" x14ac:dyDescent="0.45">
      <c r="B141" s="4"/>
      <c r="F141" s="4"/>
    </row>
    <row r="142" spans="2:8" s="5" customFormat="1" x14ac:dyDescent="0.45">
      <c r="B142" s="6"/>
    </row>
    <row r="143" spans="2:8" x14ac:dyDescent="0.45">
      <c r="B143" s="1"/>
      <c r="C143" s="1"/>
      <c r="F143" s="1"/>
    </row>
    <row r="144" spans="2:8" x14ac:dyDescent="0.45">
      <c r="B144" s="1"/>
      <c r="H144" s="2"/>
    </row>
    <row r="145" spans="2:2" x14ac:dyDescent="0.45">
      <c r="B145" s="1"/>
    </row>
    <row r="146" spans="2:2" x14ac:dyDescent="0.45">
      <c r="B146" s="1"/>
    </row>
    <row r="147" spans="2:2" x14ac:dyDescent="0.45">
      <c r="B147" s="1"/>
    </row>
    <row r="148" spans="2:2" x14ac:dyDescent="0.45">
      <c r="B148" s="1"/>
    </row>
    <row r="149" spans="2:2" x14ac:dyDescent="0.45">
      <c r="B149" s="1"/>
    </row>
    <row r="150" spans="2:2" x14ac:dyDescent="0.45">
      <c r="B150" s="1"/>
    </row>
    <row r="151" spans="2:2" x14ac:dyDescent="0.45">
      <c r="B151" s="1"/>
    </row>
    <row r="152" spans="2:2" x14ac:dyDescent="0.45">
      <c r="B152" s="1"/>
    </row>
    <row r="153" spans="2:2" x14ac:dyDescent="0.45">
      <c r="B153" s="1"/>
    </row>
    <row r="154" spans="2:2" x14ac:dyDescent="0.45">
      <c r="B154" s="1"/>
    </row>
    <row r="155" spans="2:2" x14ac:dyDescent="0.45">
      <c r="B155" s="1"/>
    </row>
    <row r="156" spans="2:2" x14ac:dyDescent="0.45">
      <c r="B156" s="1"/>
    </row>
    <row r="157" spans="2:2" x14ac:dyDescent="0.45">
      <c r="B157" s="1"/>
    </row>
    <row r="158" spans="2:2" x14ac:dyDescent="0.45">
      <c r="B158" s="1"/>
    </row>
    <row r="159" spans="2:2" x14ac:dyDescent="0.45">
      <c r="B159" s="1"/>
    </row>
    <row r="160" spans="2:2" x14ac:dyDescent="0.45">
      <c r="B160" s="1"/>
    </row>
    <row r="161" spans="2:8" x14ac:dyDescent="0.45">
      <c r="B161" s="1"/>
    </row>
    <row r="162" spans="2:8" x14ac:dyDescent="0.45">
      <c r="B162" s="4"/>
      <c r="F162" s="4"/>
    </row>
    <row r="163" spans="2:8" x14ac:dyDescent="0.45">
      <c r="B163" s="1"/>
      <c r="C163" s="1"/>
      <c r="F163" s="1"/>
    </row>
    <row r="164" spans="2:8" x14ac:dyDescent="0.45">
      <c r="B164" s="1"/>
      <c r="H164" s="2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1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F182" s="4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</sheetData>
  <mergeCells count="8">
    <mergeCell ref="C105:E105"/>
    <mergeCell ref="G105:I105"/>
    <mergeCell ref="C36:E36"/>
    <mergeCell ref="G36:I36"/>
    <mergeCell ref="C59:E59"/>
    <mergeCell ref="G59:I59"/>
    <mergeCell ref="C82:E82"/>
    <mergeCell ref="G82:I8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C284"/>
  <sheetViews>
    <sheetView zoomScale="110" zoomScaleNormal="110" workbookViewId="0">
      <selection activeCell="C7" sqref="C7"/>
    </sheetView>
  </sheetViews>
  <sheetFormatPr defaultColWidth="8.73046875" defaultRowHeight="14.25" x14ac:dyDescent="0.45"/>
  <cols>
    <col min="1" max="1" width="22.59765625" customWidth="1"/>
    <col min="2" max="5" width="20.86328125" customWidth="1"/>
    <col min="6" max="6" width="11.132812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50" t="s">
        <v>31</v>
      </c>
    </row>
    <row r="2" spans="1:8" ht="23.25" x14ac:dyDescent="0.7">
      <c r="A2" s="11" t="s">
        <v>33</v>
      </c>
      <c r="B2" s="11" t="s">
        <v>38</v>
      </c>
    </row>
    <row r="4" spans="1:8" x14ac:dyDescent="0.45">
      <c r="A4" t="s">
        <v>18</v>
      </c>
      <c r="B4" s="20">
        <v>43619</v>
      </c>
    </row>
    <row r="5" spans="1:8" x14ac:dyDescent="0.45">
      <c r="A5" t="s">
        <v>19</v>
      </c>
      <c r="B5" s="21">
        <v>43650</v>
      </c>
    </row>
    <row r="6" spans="1:8" x14ac:dyDescent="0.45">
      <c r="A6" s="36" t="s">
        <v>20</v>
      </c>
      <c r="B6" s="21">
        <v>43802</v>
      </c>
    </row>
    <row r="7" spans="1:8" x14ac:dyDescent="0.45">
      <c r="B7" s="17"/>
    </row>
    <row r="8" spans="1:8" x14ac:dyDescent="0.45">
      <c r="A8" s="8" t="s">
        <v>4</v>
      </c>
      <c r="D8" s="12" t="s">
        <v>16</v>
      </c>
      <c r="G8" s="12" t="s">
        <v>16</v>
      </c>
    </row>
    <row r="9" spans="1:8" x14ac:dyDescent="0.45">
      <c r="A9" s="8"/>
      <c r="D9" s="12"/>
      <c r="G9" s="12"/>
    </row>
    <row r="10" spans="1:8" x14ac:dyDescent="0.45">
      <c r="A10" s="8" t="s">
        <v>5</v>
      </c>
      <c r="B10" s="26" t="s">
        <v>14</v>
      </c>
      <c r="D10" s="12" t="s">
        <v>5</v>
      </c>
      <c r="E10" s="26" t="s">
        <v>14</v>
      </c>
      <c r="G10" s="12" t="s">
        <v>35</v>
      </c>
      <c r="H10" s="26" t="s">
        <v>14</v>
      </c>
    </row>
    <row r="11" spans="1:8" x14ac:dyDescent="0.45">
      <c r="A11" s="22" t="s">
        <v>10</v>
      </c>
      <c r="B11" s="23">
        <v>122</v>
      </c>
      <c r="D11" s="24" t="s">
        <v>10</v>
      </c>
      <c r="E11" s="25">
        <v>127</v>
      </c>
      <c r="G11" s="24" t="s">
        <v>10</v>
      </c>
      <c r="H11" s="25">
        <v>90</v>
      </c>
    </row>
    <row r="12" spans="1:8" x14ac:dyDescent="0.45">
      <c r="A12" s="22" t="s">
        <v>11</v>
      </c>
      <c r="B12" s="23">
        <v>112</v>
      </c>
      <c r="D12" s="24" t="s">
        <v>11</v>
      </c>
      <c r="E12" s="25">
        <v>125</v>
      </c>
      <c r="G12" s="24" t="s">
        <v>11</v>
      </c>
      <c r="H12" s="25">
        <v>128</v>
      </c>
    </row>
    <row r="13" spans="1:8" x14ac:dyDescent="0.45">
      <c r="A13" s="22" t="s">
        <v>27</v>
      </c>
      <c r="B13" s="23">
        <v>122</v>
      </c>
      <c r="D13" s="24" t="s">
        <v>27</v>
      </c>
      <c r="E13" s="25"/>
      <c r="G13" s="24" t="s">
        <v>27</v>
      </c>
      <c r="H13" s="25">
        <v>113</v>
      </c>
    </row>
    <row r="14" spans="1:8" x14ac:dyDescent="0.45">
      <c r="A14" s="22" t="s">
        <v>28</v>
      </c>
      <c r="B14" s="23">
        <v>92</v>
      </c>
      <c r="D14" s="24" t="s">
        <v>28</v>
      </c>
      <c r="E14" s="25">
        <v>103</v>
      </c>
      <c r="G14" s="24" t="s">
        <v>28</v>
      </c>
      <c r="H14" s="25">
        <v>115</v>
      </c>
    </row>
    <row r="15" spans="1:8" x14ac:dyDescent="0.45">
      <c r="A15" s="8" t="s">
        <v>6</v>
      </c>
      <c r="B15" s="8"/>
      <c r="D15" s="12" t="s">
        <v>6</v>
      </c>
      <c r="E15" s="13"/>
      <c r="G15" s="12" t="s">
        <v>36</v>
      </c>
      <c r="H15" s="13"/>
    </row>
    <row r="16" spans="1:8" x14ac:dyDescent="0.45">
      <c r="A16" s="22" t="s">
        <v>10</v>
      </c>
      <c r="B16" s="23">
        <v>79</v>
      </c>
      <c r="D16" s="24" t="s">
        <v>10</v>
      </c>
      <c r="E16" s="25">
        <v>111</v>
      </c>
      <c r="G16" s="24" t="s">
        <v>10</v>
      </c>
      <c r="H16" s="25">
        <v>124</v>
      </c>
    </row>
    <row r="17" spans="1:8" x14ac:dyDescent="0.45">
      <c r="A17" s="22" t="s">
        <v>11</v>
      </c>
      <c r="B17" s="23">
        <v>120</v>
      </c>
      <c r="D17" s="24" t="s">
        <v>11</v>
      </c>
      <c r="E17" s="25">
        <v>0</v>
      </c>
      <c r="G17" s="24" t="s">
        <v>11</v>
      </c>
      <c r="H17" s="25">
        <v>0</v>
      </c>
    </row>
    <row r="18" spans="1:8" x14ac:dyDescent="0.45">
      <c r="A18" s="22" t="s">
        <v>27</v>
      </c>
      <c r="B18" s="23">
        <v>121</v>
      </c>
      <c r="D18" s="24" t="s">
        <v>27</v>
      </c>
      <c r="E18" s="25">
        <v>0</v>
      </c>
      <c r="G18" s="24" t="s">
        <v>27</v>
      </c>
      <c r="H18" s="25">
        <v>167</v>
      </c>
    </row>
    <row r="19" spans="1:8" x14ac:dyDescent="0.45">
      <c r="A19" s="22" t="s">
        <v>28</v>
      </c>
      <c r="B19" s="23">
        <v>79</v>
      </c>
      <c r="D19" s="24" t="s">
        <v>28</v>
      </c>
      <c r="E19" s="25">
        <v>92</v>
      </c>
      <c r="G19" s="24" t="s">
        <v>28</v>
      </c>
      <c r="H19" s="25">
        <v>119</v>
      </c>
    </row>
    <row r="20" spans="1:8" x14ac:dyDescent="0.45">
      <c r="A20" s="8" t="s">
        <v>7</v>
      </c>
      <c r="B20" s="8"/>
      <c r="D20" s="12" t="s">
        <v>7</v>
      </c>
      <c r="E20" s="13"/>
      <c r="G20" s="12" t="s">
        <v>37</v>
      </c>
      <c r="H20" s="13"/>
    </row>
    <row r="21" spans="1:8" x14ac:dyDescent="0.45">
      <c r="A21" s="22" t="s">
        <v>10</v>
      </c>
      <c r="B21" s="23">
        <v>100</v>
      </c>
      <c r="D21" s="24" t="s">
        <v>10</v>
      </c>
      <c r="E21" s="25">
        <v>98</v>
      </c>
      <c r="G21" s="24" t="s">
        <v>10</v>
      </c>
      <c r="H21" s="25">
        <v>113</v>
      </c>
    </row>
    <row r="22" spans="1:8" x14ac:dyDescent="0.45">
      <c r="A22" s="22" t="s">
        <v>11</v>
      </c>
      <c r="B22" s="23">
        <v>116</v>
      </c>
      <c r="D22" s="24" t="s">
        <v>11</v>
      </c>
      <c r="E22" s="25">
        <v>113</v>
      </c>
      <c r="G22" s="24" t="s">
        <v>11</v>
      </c>
      <c r="H22" s="25">
        <v>105</v>
      </c>
    </row>
    <row r="23" spans="1:8" x14ac:dyDescent="0.45">
      <c r="A23" s="22" t="s">
        <v>27</v>
      </c>
      <c r="B23" s="23">
        <v>119</v>
      </c>
      <c r="D23" s="24" t="s">
        <v>27</v>
      </c>
      <c r="E23" s="25">
        <v>117</v>
      </c>
      <c r="G23" s="24" t="s">
        <v>27</v>
      </c>
      <c r="H23" s="25">
        <v>111</v>
      </c>
    </row>
    <row r="24" spans="1:8" x14ac:dyDescent="0.45">
      <c r="A24" s="22" t="s">
        <v>28</v>
      </c>
      <c r="B24" s="23">
        <v>101</v>
      </c>
      <c r="D24" s="24" t="s">
        <v>28</v>
      </c>
      <c r="E24" s="25">
        <v>92</v>
      </c>
      <c r="G24" s="24" t="s">
        <v>28</v>
      </c>
      <c r="H24" s="25">
        <v>113</v>
      </c>
    </row>
    <row r="25" spans="1:8" x14ac:dyDescent="0.45">
      <c r="A25" s="10" t="s">
        <v>12</v>
      </c>
      <c r="B25" s="53">
        <f>AVERAGE(B21:B24,B16:B19,B11:B14)</f>
        <v>106.91666666666667</v>
      </c>
      <c r="D25" s="14" t="s">
        <v>12</v>
      </c>
      <c r="E25" s="54">
        <f>AVERAGE(E21:E24,E16:E19,E11:E14)</f>
        <v>88.909090909090907</v>
      </c>
      <c r="G25" s="14" t="s">
        <v>12</v>
      </c>
      <c r="H25" s="54">
        <f>AVERAGE(H21:H24,H16:H19,H11:H14)</f>
        <v>108.16666666666667</v>
      </c>
    </row>
    <row r="26" spans="1:8" x14ac:dyDescent="0.45">
      <c r="A26" s="10" t="s">
        <v>13</v>
      </c>
      <c r="B26" s="53">
        <f>_xlfn.STDEV.S(B21:B24,B16:B19,B11:B14)</f>
        <v>16.356585181139671</v>
      </c>
      <c r="D26" s="14" t="s">
        <v>13</v>
      </c>
      <c r="E26" s="54">
        <f>_xlfn.STDEV.S(E21:E24,E16:E19,E11:E14)</f>
        <v>45.520225275045696</v>
      </c>
      <c r="G26" s="14" t="s">
        <v>13</v>
      </c>
      <c r="H26" s="54">
        <f>_xlfn.STDEV.S(H21:H24,H16:H19,H11:H14)</f>
        <v>38.597770386226685</v>
      </c>
    </row>
    <row r="30" spans="1:8" x14ac:dyDescent="0.45">
      <c r="A30" s="28" t="s">
        <v>29</v>
      </c>
      <c r="B30" s="29">
        <v>10</v>
      </c>
    </row>
    <row r="31" spans="1:8" x14ac:dyDescent="0.45">
      <c r="A31" s="28" t="s">
        <v>9</v>
      </c>
      <c r="B31" s="29">
        <v>15</v>
      </c>
      <c r="E31" s="30"/>
    </row>
    <row r="32" spans="1:8" x14ac:dyDescent="0.45">
      <c r="A32" s="28" t="s">
        <v>8</v>
      </c>
      <c r="B32" s="29">
        <v>100</v>
      </c>
    </row>
    <row r="33" spans="1:11" x14ac:dyDescent="0.45">
      <c r="A33" s="28" t="s">
        <v>0</v>
      </c>
      <c r="B33" s="29">
        <f>B32*B31</f>
        <v>1500</v>
      </c>
    </row>
    <row r="35" spans="1:11" x14ac:dyDescent="0.45">
      <c r="B35" s="27" t="s">
        <v>26</v>
      </c>
    </row>
    <row r="36" spans="1:11" x14ac:dyDescent="0.45">
      <c r="A36" s="7"/>
      <c r="C36" s="64" t="s">
        <v>30</v>
      </c>
      <c r="D36" s="64"/>
      <c r="E36" s="64"/>
      <c r="G36" s="65" t="s">
        <v>1</v>
      </c>
      <c r="H36" s="65"/>
      <c r="I36" s="65"/>
    </row>
    <row r="37" spans="1:11" x14ac:dyDescent="0.45">
      <c r="B37" s="33" t="s">
        <v>2</v>
      </c>
      <c r="C37" s="34" t="s">
        <v>5</v>
      </c>
      <c r="D37" s="34" t="s">
        <v>6</v>
      </c>
      <c r="E37" s="34" t="s">
        <v>7</v>
      </c>
      <c r="G37" s="41" t="s">
        <v>5</v>
      </c>
      <c r="H37" s="39" t="s">
        <v>6</v>
      </c>
      <c r="I37" s="40" t="s">
        <v>7</v>
      </c>
    </row>
    <row r="38" spans="1:11" x14ac:dyDescent="0.45">
      <c r="A38" s="60">
        <f>SQRT(B38/60)</f>
        <v>0</v>
      </c>
      <c r="B38" s="33">
        <v>0</v>
      </c>
      <c r="C38" s="35">
        <v>11845</v>
      </c>
      <c r="D38" s="35">
        <v>12220</v>
      </c>
      <c r="E38" s="35">
        <v>12175</v>
      </c>
      <c r="G38" s="55">
        <f>(C38-C$38)/(0.000998*$B$33)</f>
        <v>0</v>
      </c>
      <c r="H38" s="55">
        <f>(D38-D$38)/(0.000998*$B$33)</f>
        <v>0</v>
      </c>
      <c r="I38" s="55">
        <f>(E38-E$38)/(0.000998*$B$33)</f>
        <v>0</v>
      </c>
      <c r="J38" s="60">
        <f>AVERAGE(G38:I38)</f>
        <v>0</v>
      </c>
      <c r="K38">
        <f>_xlfn.STDEV.P(G38:I38)</f>
        <v>0</v>
      </c>
    </row>
    <row r="39" spans="1:11" x14ac:dyDescent="0.45">
      <c r="A39" s="60">
        <f t="shared" ref="A39:A53" si="0">SQRT(B39/60)</f>
        <v>0.12909944487358055</v>
      </c>
      <c r="B39" s="33">
        <v>1</v>
      </c>
      <c r="C39" s="35">
        <v>11845</v>
      </c>
      <c r="D39" s="35">
        <v>12220</v>
      </c>
      <c r="E39" s="35">
        <v>12175</v>
      </c>
      <c r="G39" s="55">
        <f t="shared" ref="G39:G53" si="1">(C39-C$38)/(0.000998*$B$33)</f>
        <v>0</v>
      </c>
      <c r="H39" s="55">
        <f t="shared" ref="H39:H53" si="2">(D39-D$38)/(0.000998*$B$33)</f>
        <v>0</v>
      </c>
      <c r="I39" s="55">
        <f t="shared" ref="I39:I53" si="3">(E39-E$38)/(0.000998*$B$33)</f>
        <v>0</v>
      </c>
      <c r="J39" s="60">
        <f t="shared" ref="J39:J53" si="4">AVERAGE(G39:I39)</f>
        <v>0</v>
      </c>
      <c r="K39">
        <f t="shared" ref="K39:K53" si="5">_xlfn.STDEV.P(G39:I39)</f>
        <v>0</v>
      </c>
    </row>
    <row r="40" spans="1:11" x14ac:dyDescent="0.45">
      <c r="A40" s="60">
        <f t="shared" si="0"/>
        <v>0.5163977794943222</v>
      </c>
      <c r="B40" s="33">
        <v>16</v>
      </c>
      <c r="C40" s="35">
        <v>11845</v>
      </c>
      <c r="D40" s="35">
        <v>12225</v>
      </c>
      <c r="E40" s="35">
        <v>12175</v>
      </c>
      <c r="G40" s="55">
        <f t="shared" si="1"/>
        <v>0</v>
      </c>
      <c r="H40" s="55">
        <f t="shared" si="2"/>
        <v>3.3400133600534403</v>
      </c>
      <c r="I40" s="55">
        <f t="shared" si="3"/>
        <v>0</v>
      </c>
      <c r="J40" s="60">
        <f t="shared" si="4"/>
        <v>1.11333778668448</v>
      </c>
      <c r="K40">
        <f t="shared" si="5"/>
        <v>1.5744973974316354</v>
      </c>
    </row>
    <row r="41" spans="1:11" x14ac:dyDescent="0.45">
      <c r="A41" s="60">
        <f t="shared" si="0"/>
        <v>0.6454972243679028</v>
      </c>
      <c r="B41" s="33">
        <v>25</v>
      </c>
      <c r="C41" s="35">
        <v>11845</v>
      </c>
      <c r="D41" s="35">
        <v>12225</v>
      </c>
      <c r="E41" s="35">
        <v>12175</v>
      </c>
      <c r="G41" s="55">
        <f t="shared" si="1"/>
        <v>0</v>
      </c>
      <c r="H41" s="55">
        <f t="shared" si="2"/>
        <v>3.3400133600534403</v>
      </c>
      <c r="I41" s="55">
        <f t="shared" si="3"/>
        <v>0</v>
      </c>
      <c r="J41" s="60">
        <f t="shared" si="4"/>
        <v>1.11333778668448</v>
      </c>
      <c r="K41">
        <f t="shared" si="5"/>
        <v>1.5744973974316354</v>
      </c>
    </row>
    <row r="42" spans="1:11" x14ac:dyDescent="0.45">
      <c r="A42" s="60">
        <f t="shared" si="0"/>
        <v>0.7745966692414834</v>
      </c>
      <c r="B42" s="33">
        <v>36</v>
      </c>
      <c r="C42" s="35">
        <v>11850</v>
      </c>
      <c r="D42" s="35">
        <v>12240</v>
      </c>
      <c r="E42" s="35">
        <v>12175</v>
      </c>
      <c r="G42" s="55">
        <f t="shared" si="1"/>
        <v>3.3400133600534403</v>
      </c>
      <c r="H42" s="55">
        <f t="shared" si="2"/>
        <v>13.360053440213761</v>
      </c>
      <c r="I42" s="55">
        <f t="shared" si="3"/>
        <v>0</v>
      </c>
      <c r="J42" s="60">
        <f t="shared" si="4"/>
        <v>5.5666889334224008</v>
      </c>
      <c r="K42">
        <f t="shared" si="5"/>
        <v>5.6769310995243654</v>
      </c>
    </row>
    <row r="43" spans="1:11" x14ac:dyDescent="0.45">
      <c r="A43" s="60">
        <f t="shared" si="0"/>
        <v>0.9036961141150639</v>
      </c>
      <c r="B43" s="33">
        <v>49</v>
      </c>
      <c r="C43" s="35">
        <v>11850</v>
      </c>
      <c r="D43" s="35">
        <v>12240</v>
      </c>
      <c r="E43" s="35">
        <v>12175</v>
      </c>
      <c r="G43" s="55">
        <f t="shared" si="1"/>
        <v>3.3400133600534403</v>
      </c>
      <c r="H43" s="55">
        <f t="shared" si="2"/>
        <v>13.360053440213761</v>
      </c>
      <c r="I43" s="55">
        <f t="shared" si="3"/>
        <v>0</v>
      </c>
      <c r="J43" s="60">
        <f t="shared" si="4"/>
        <v>5.5666889334224008</v>
      </c>
      <c r="K43">
        <f t="shared" si="5"/>
        <v>5.6769310995243654</v>
      </c>
    </row>
    <row r="44" spans="1:11" x14ac:dyDescent="0.45">
      <c r="A44" s="60">
        <f t="shared" si="0"/>
        <v>1.0327955589886444</v>
      </c>
      <c r="B44" s="33">
        <v>64</v>
      </c>
      <c r="C44" s="35">
        <v>11850</v>
      </c>
      <c r="D44" s="35">
        <v>12240</v>
      </c>
      <c r="E44" s="35">
        <v>12175</v>
      </c>
      <c r="G44" s="55">
        <f t="shared" si="1"/>
        <v>3.3400133600534403</v>
      </c>
      <c r="H44" s="55">
        <f t="shared" si="2"/>
        <v>13.360053440213761</v>
      </c>
      <c r="I44" s="55">
        <f t="shared" si="3"/>
        <v>0</v>
      </c>
      <c r="J44" s="60">
        <f t="shared" si="4"/>
        <v>5.5666889334224008</v>
      </c>
      <c r="K44">
        <f t="shared" si="5"/>
        <v>5.6769310995243654</v>
      </c>
    </row>
    <row r="45" spans="1:11" x14ac:dyDescent="0.45">
      <c r="A45" s="60">
        <f t="shared" si="0"/>
        <v>1.1618950038622251</v>
      </c>
      <c r="B45" s="33">
        <v>81</v>
      </c>
      <c r="C45" s="35">
        <v>11850</v>
      </c>
      <c r="D45" s="35">
        <v>12240</v>
      </c>
      <c r="E45" s="35">
        <v>12175</v>
      </c>
      <c r="G45" s="55">
        <f t="shared" si="1"/>
        <v>3.3400133600534403</v>
      </c>
      <c r="H45" s="55">
        <f t="shared" si="2"/>
        <v>13.360053440213761</v>
      </c>
      <c r="I45" s="55">
        <f t="shared" si="3"/>
        <v>0</v>
      </c>
      <c r="J45" s="60">
        <f t="shared" si="4"/>
        <v>5.5666889334224008</v>
      </c>
      <c r="K45">
        <f t="shared" si="5"/>
        <v>5.6769310995243654</v>
      </c>
    </row>
    <row r="46" spans="1:11" x14ac:dyDescent="0.45">
      <c r="A46" s="60">
        <f t="shared" si="0"/>
        <v>1.2909944487358056</v>
      </c>
      <c r="B46" s="33">
        <v>100</v>
      </c>
      <c r="C46" s="35">
        <v>11850</v>
      </c>
      <c r="D46" s="35">
        <v>12240</v>
      </c>
      <c r="E46" s="35">
        <v>12175</v>
      </c>
      <c r="G46" s="55">
        <f t="shared" si="1"/>
        <v>3.3400133600534403</v>
      </c>
      <c r="H46" s="55">
        <f t="shared" si="2"/>
        <v>13.360053440213761</v>
      </c>
      <c r="I46" s="55">
        <f t="shared" si="3"/>
        <v>0</v>
      </c>
      <c r="J46" s="60">
        <f t="shared" si="4"/>
        <v>5.5666889334224008</v>
      </c>
      <c r="K46">
        <f t="shared" si="5"/>
        <v>5.6769310995243654</v>
      </c>
    </row>
    <row r="47" spans="1:11" x14ac:dyDescent="0.45">
      <c r="A47" s="60">
        <f t="shared" si="0"/>
        <v>1.4200938936093861</v>
      </c>
      <c r="B47" s="33">
        <v>121</v>
      </c>
      <c r="C47" s="35">
        <v>11850</v>
      </c>
      <c r="D47" s="35">
        <v>12240</v>
      </c>
      <c r="E47" s="35">
        <v>12180</v>
      </c>
      <c r="G47" s="55">
        <f t="shared" si="1"/>
        <v>3.3400133600534403</v>
      </c>
      <c r="H47" s="55">
        <f t="shared" si="2"/>
        <v>13.360053440213761</v>
      </c>
      <c r="I47" s="55">
        <f t="shared" si="3"/>
        <v>3.3400133600534403</v>
      </c>
      <c r="J47" s="60">
        <f t="shared" si="4"/>
        <v>6.6800267201068806</v>
      </c>
      <c r="K47">
        <f t="shared" si="5"/>
        <v>4.7234921922949074</v>
      </c>
    </row>
    <row r="48" spans="1:11" x14ac:dyDescent="0.45">
      <c r="A48" s="60">
        <f t="shared" si="0"/>
        <v>1.5491933384829668</v>
      </c>
      <c r="B48" s="33">
        <v>144</v>
      </c>
      <c r="C48" s="35">
        <v>11850</v>
      </c>
      <c r="D48" s="35">
        <v>12240</v>
      </c>
      <c r="E48" s="35">
        <v>12190</v>
      </c>
      <c r="G48" s="55">
        <f t="shared" si="1"/>
        <v>3.3400133600534403</v>
      </c>
      <c r="H48" s="55">
        <f t="shared" si="2"/>
        <v>13.360053440213761</v>
      </c>
      <c r="I48" s="55">
        <f t="shared" si="3"/>
        <v>10.020040080160321</v>
      </c>
      <c r="J48" s="60">
        <f t="shared" si="4"/>
        <v>8.9067022934758402</v>
      </c>
      <c r="K48">
        <f t="shared" si="5"/>
        <v>4.1657285535225368</v>
      </c>
    </row>
    <row r="49" spans="1:29" x14ac:dyDescent="0.45">
      <c r="A49" s="60">
        <f t="shared" si="0"/>
        <v>1.6782927833565473</v>
      </c>
      <c r="B49" s="33">
        <v>169</v>
      </c>
      <c r="C49" s="35">
        <v>11855</v>
      </c>
      <c r="D49" s="35">
        <v>12240</v>
      </c>
      <c r="E49" s="35">
        <v>12190</v>
      </c>
      <c r="G49" s="55">
        <f t="shared" si="1"/>
        <v>6.6800267201068806</v>
      </c>
      <c r="H49" s="55">
        <f t="shared" si="2"/>
        <v>13.360053440213761</v>
      </c>
      <c r="I49" s="55">
        <f t="shared" si="3"/>
        <v>10.020040080160321</v>
      </c>
      <c r="J49" s="60">
        <f t="shared" si="4"/>
        <v>10.020040080160321</v>
      </c>
      <c r="K49">
        <f t="shared" si="5"/>
        <v>2.7271094887365597</v>
      </c>
    </row>
    <row r="50" spans="1:29" x14ac:dyDescent="0.45">
      <c r="A50" s="60">
        <f t="shared" si="0"/>
        <v>1.8073922282301278</v>
      </c>
      <c r="B50" s="33">
        <v>196</v>
      </c>
      <c r="C50" s="35">
        <v>11860</v>
      </c>
      <c r="D50" s="35">
        <v>12255</v>
      </c>
      <c r="E50" s="35">
        <v>12200</v>
      </c>
      <c r="G50" s="55">
        <f t="shared" si="1"/>
        <v>10.020040080160321</v>
      </c>
      <c r="H50" s="55">
        <f t="shared" si="2"/>
        <v>23.380093520374082</v>
      </c>
      <c r="I50" s="55">
        <f t="shared" si="3"/>
        <v>16.700066800267201</v>
      </c>
      <c r="J50" s="60">
        <f t="shared" si="4"/>
        <v>16.700066800267201</v>
      </c>
      <c r="K50">
        <f t="shared" si="5"/>
        <v>5.4542189774731238</v>
      </c>
    </row>
    <row r="51" spans="1:29" x14ac:dyDescent="0.45">
      <c r="A51" s="60">
        <f t="shared" si="0"/>
        <v>1.9364916731037085</v>
      </c>
      <c r="B51" s="33">
        <v>225</v>
      </c>
      <c r="C51" s="35">
        <v>11860</v>
      </c>
      <c r="D51" s="35">
        <v>12255</v>
      </c>
      <c r="E51" s="35">
        <v>12200</v>
      </c>
      <c r="G51" s="55">
        <f t="shared" si="1"/>
        <v>10.020040080160321</v>
      </c>
      <c r="H51" s="55">
        <f t="shared" si="2"/>
        <v>23.380093520374082</v>
      </c>
      <c r="I51" s="55">
        <f t="shared" si="3"/>
        <v>16.700066800267201</v>
      </c>
      <c r="J51" s="60">
        <f t="shared" si="4"/>
        <v>16.700066800267201</v>
      </c>
      <c r="K51">
        <f t="shared" si="5"/>
        <v>5.4542189774731238</v>
      </c>
    </row>
    <row r="52" spans="1:29" x14ac:dyDescent="0.45">
      <c r="A52" s="60">
        <f t="shared" si="0"/>
        <v>2.0655911179772888</v>
      </c>
      <c r="B52" s="33">
        <v>256</v>
      </c>
      <c r="C52" s="35">
        <v>11860</v>
      </c>
      <c r="D52" s="35">
        <v>12255</v>
      </c>
      <c r="E52" s="35">
        <v>12200</v>
      </c>
      <c r="G52" s="55">
        <f t="shared" si="1"/>
        <v>10.020040080160321</v>
      </c>
      <c r="H52" s="55">
        <f t="shared" si="2"/>
        <v>23.380093520374082</v>
      </c>
      <c r="I52" s="55">
        <f t="shared" si="3"/>
        <v>16.700066800267201</v>
      </c>
      <c r="J52" s="60">
        <f t="shared" si="4"/>
        <v>16.700066800267201</v>
      </c>
      <c r="K52">
        <f t="shared" si="5"/>
        <v>5.4542189774731238</v>
      </c>
    </row>
    <row r="53" spans="1:29" x14ac:dyDescent="0.45">
      <c r="A53" s="60">
        <f t="shared" si="0"/>
        <v>4.9125689138508104</v>
      </c>
      <c r="B53" s="33">
        <v>1448</v>
      </c>
      <c r="C53" s="35">
        <v>11885</v>
      </c>
      <c r="D53" s="35">
        <v>12275</v>
      </c>
      <c r="E53" s="35">
        <v>12220</v>
      </c>
      <c r="G53" s="55">
        <f t="shared" si="1"/>
        <v>26.720106880427522</v>
      </c>
      <c r="H53" s="55">
        <f t="shared" si="2"/>
        <v>36.740146960587843</v>
      </c>
      <c r="I53" s="55">
        <f t="shared" si="3"/>
        <v>30.060120240480963</v>
      </c>
      <c r="J53" s="60">
        <f t="shared" si="4"/>
        <v>31.173458027165442</v>
      </c>
      <c r="K53">
        <f t="shared" si="5"/>
        <v>4.1657285535225315</v>
      </c>
    </row>
    <row r="54" spans="1:29" x14ac:dyDescent="0.45">
      <c r="B54" s="1"/>
      <c r="F54" s="38" t="s">
        <v>3</v>
      </c>
      <c r="G54" s="55">
        <f>SLOPE(G38:G53,$A$38:$A$53)</f>
        <v>5.7335332819504057</v>
      </c>
      <c r="H54" s="55">
        <f>SLOPE(H38:H53,$A$38:$A$53)</f>
        <v>7.8923073596624445</v>
      </c>
      <c r="I54" s="55">
        <f>SLOPE(I38:I53,$A$38:$A$53)</f>
        <v>7.3656970649388445</v>
      </c>
      <c r="J54" s="60"/>
    </row>
    <row r="55" spans="1:29" x14ac:dyDescent="0.45">
      <c r="B55" s="1"/>
      <c r="G55" s="37" t="s">
        <v>12</v>
      </c>
      <c r="H55" s="59">
        <f>AVERAGE(G54:I54)</f>
        <v>6.9971792355172324</v>
      </c>
    </row>
    <row r="56" spans="1:29" x14ac:dyDescent="0.45">
      <c r="B56" s="1"/>
      <c r="G56" s="37" t="s">
        <v>13</v>
      </c>
      <c r="H56" s="59">
        <f>_xlfn.STDEV.S(G54:I54)</f>
        <v>1.1255800382920627</v>
      </c>
    </row>
    <row r="58" spans="1:29" x14ac:dyDescent="0.45">
      <c r="B58" s="8" t="s">
        <v>4</v>
      </c>
      <c r="V58" s="1"/>
      <c r="Z58" s="1"/>
      <c r="AA58" s="1"/>
      <c r="AB58" s="1"/>
      <c r="AC58" s="1"/>
    </row>
    <row r="59" spans="1:29" x14ac:dyDescent="0.45">
      <c r="A59" s="7"/>
      <c r="C59" s="64" t="s">
        <v>30</v>
      </c>
      <c r="D59" s="64"/>
      <c r="E59" s="64"/>
      <c r="G59" s="65" t="s">
        <v>1</v>
      </c>
      <c r="H59" s="65"/>
      <c r="I59" s="65"/>
      <c r="V59" s="1"/>
    </row>
    <row r="60" spans="1:29" x14ac:dyDescent="0.45">
      <c r="A60" s="31"/>
      <c r="B60" s="33" t="s">
        <v>2</v>
      </c>
      <c r="C60" s="34" t="s">
        <v>5</v>
      </c>
      <c r="D60" s="34" t="s">
        <v>6</v>
      </c>
      <c r="E60" s="34" t="s">
        <v>7</v>
      </c>
      <c r="F60" s="31"/>
      <c r="G60" s="41" t="s">
        <v>5</v>
      </c>
      <c r="H60" s="39" t="s">
        <v>6</v>
      </c>
      <c r="I60" s="40" t="s">
        <v>7</v>
      </c>
      <c r="V60" s="1"/>
      <c r="Z60" s="3"/>
      <c r="AA60" s="3"/>
      <c r="AB60" s="3"/>
      <c r="AC60" s="3"/>
    </row>
    <row r="61" spans="1:29" x14ac:dyDescent="0.45">
      <c r="A61" s="60">
        <f>SQRT(B61/60)</f>
        <v>0</v>
      </c>
      <c r="B61" s="33">
        <v>0</v>
      </c>
      <c r="C61" s="35">
        <v>12030</v>
      </c>
      <c r="D61" s="35">
        <v>12025</v>
      </c>
      <c r="E61" s="35">
        <v>11940</v>
      </c>
      <c r="F61" s="31"/>
      <c r="G61" s="55">
        <f t="shared" ref="G61:G76" si="6">(C61-C$61)/(0.000998*$B$33)</f>
        <v>0</v>
      </c>
      <c r="H61" s="55">
        <f t="shared" ref="H61:H76" si="7">(D61-D$61)/(0.000998*$B$33)</f>
        <v>0</v>
      </c>
      <c r="I61" s="55">
        <f t="shared" ref="I61:I76" si="8">(E61-E$61)/(0.000998*$B$33)</f>
        <v>0</v>
      </c>
      <c r="J61" s="60">
        <f>AVERAGE(G61:I61)</f>
        <v>0</v>
      </c>
      <c r="K61">
        <f>_xlfn.STDEV.P(G61:I61)</f>
        <v>0</v>
      </c>
      <c r="V61" s="1"/>
      <c r="W61" s="3"/>
      <c r="X61" s="3"/>
      <c r="Y61" s="3"/>
      <c r="Z61" s="3"/>
      <c r="AA61" s="3"/>
      <c r="AB61" s="3"/>
      <c r="AC61" s="3"/>
    </row>
    <row r="62" spans="1:29" x14ac:dyDescent="0.45">
      <c r="A62" s="60">
        <f t="shared" ref="A62:A76" si="9">SQRT(B62/60)</f>
        <v>0.12909944487358055</v>
      </c>
      <c r="B62" s="33">
        <v>1</v>
      </c>
      <c r="C62" s="35">
        <v>12030</v>
      </c>
      <c r="D62" s="35">
        <v>12030</v>
      </c>
      <c r="E62" s="35">
        <v>11940</v>
      </c>
      <c r="F62" s="31"/>
      <c r="G62" s="55">
        <f t="shared" si="6"/>
        <v>0</v>
      </c>
      <c r="H62" s="55">
        <f t="shared" si="7"/>
        <v>3.3400133600534403</v>
      </c>
      <c r="I62" s="55">
        <f t="shared" si="8"/>
        <v>0</v>
      </c>
      <c r="J62" s="60">
        <f t="shared" ref="J62:J76" si="10">AVERAGE(G62:I62)</f>
        <v>1.11333778668448</v>
      </c>
      <c r="K62">
        <f t="shared" ref="K62:K76" si="11">_xlfn.STDEV.P(G62:I62)</f>
        <v>1.5744973974316354</v>
      </c>
      <c r="V62" s="1"/>
      <c r="Z62" s="3"/>
      <c r="AA62" s="3"/>
      <c r="AB62" s="3"/>
      <c r="AC62" s="3"/>
    </row>
    <row r="63" spans="1:29" x14ac:dyDescent="0.45">
      <c r="A63" s="60">
        <f t="shared" si="9"/>
        <v>0.5163977794943222</v>
      </c>
      <c r="B63" s="33">
        <v>16</v>
      </c>
      <c r="C63" s="35">
        <v>12030</v>
      </c>
      <c r="D63" s="35">
        <v>12030</v>
      </c>
      <c r="E63" s="35">
        <v>11945</v>
      </c>
      <c r="F63" s="31"/>
      <c r="G63" s="55">
        <f t="shared" si="6"/>
        <v>0</v>
      </c>
      <c r="H63" s="55">
        <f t="shared" si="7"/>
        <v>3.3400133600534403</v>
      </c>
      <c r="I63" s="55">
        <f t="shared" si="8"/>
        <v>3.3400133600534403</v>
      </c>
      <c r="J63" s="60">
        <f t="shared" si="10"/>
        <v>2.22667557336896</v>
      </c>
      <c r="K63">
        <f t="shared" si="11"/>
        <v>1.5744973974316354</v>
      </c>
      <c r="V63" s="1"/>
      <c r="Z63" s="3"/>
      <c r="AA63" s="3"/>
      <c r="AB63" s="3"/>
      <c r="AC63" s="3"/>
    </row>
    <row r="64" spans="1:29" x14ac:dyDescent="0.45">
      <c r="A64" s="60">
        <f t="shared" si="9"/>
        <v>0.6454972243679028</v>
      </c>
      <c r="B64" s="33">
        <v>25</v>
      </c>
      <c r="C64" s="35">
        <v>12030</v>
      </c>
      <c r="D64" s="35">
        <v>12030</v>
      </c>
      <c r="E64" s="35">
        <v>11945</v>
      </c>
      <c r="F64" s="31"/>
      <c r="G64" s="55">
        <f t="shared" si="6"/>
        <v>0</v>
      </c>
      <c r="H64" s="55">
        <f t="shared" si="7"/>
        <v>3.3400133600534403</v>
      </c>
      <c r="I64" s="55">
        <f t="shared" si="8"/>
        <v>3.3400133600534403</v>
      </c>
      <c r="J64" s="60">
        <f t="shared" si="10"/>
        <v>2.22667557336896</v>
      </c>
      <c r="K64">
        <f t="shared" si="11"/>
        <v>1.5744973974316354</v>
      </c>
      <c r="V64" s="1"/>
      <c r="Z64" s="3"/>
      <c r="AA64" s="3"/>
      <c r="AB64" s="3"/>
      <c r="AC64" s="3"/>
    </row>
    <row r="65" spans="1:11" x14ac:dyDescent="0.45">
      <c r="A65" s="60">
        <f t="shared" si="9"/>
        <v>0.7745966692414834</v>
      </c>
      <c r="B65" s="33">
        <v>36</v>
      </c>
      <c r="C65" s="35">
        <v>12030</v>
      </c>
      <c r="D65" s="35">
        <v>12030</v>
      </c>
      <c r="E65" s="35">
        <v>11950</v>
      </c>
      <c r="F65" s="31"/>
      <c r="G65" s="55">
        <f t="shared" si="6"/>
        <v>0</v>
      </c>
      <c r="H65" s="55">
        <f t="shared" si="7"/>
        <v>3.3400133600534403</v>
      </c>
      <c r="I65" s="55">
        <f t="shared" si="8"/>
        <v>6.6800267201068806</v>
      </c>
      <c r="J65" s="60">
        <f t="shared" si="10"/>
        <v>3.3400133600534403</v>
      </c>
      <c r="K65">
        <f t="shared" si="11"/>
        <v>2.7271094887365597</v>
      </c>
    </row>
    <row r="66" spans="1:11" x14ac:dyDescent="0.45">
      <c r="A66" s="60">
        <f t="shared" si="9"/>
        <v>0.9036961141150639</v>
      </c>
      <c r="B66" s="33">
        <v>49</v>
      </c>
      <c r="C66" s="35">
        <v>12030</v>
      </c>
      <c r="D66" s="35">
        <v>12030</v>
      </c>
      <c r="E66" s="35">
        <v>11950</v>
      </c>
      <c r="F66" s="31"/>
      <c r="G66" s="55">
        <f t="shared" si="6"/>
        <v>0</v>
      </c>
      <c r="H66" s="55">
        <f t="shared" si="7"/>
        <v>3.3400133600534403</v>
      </c>
      <c r="I66" s="55">
        <f t="shared" si="8"/>
        <v>6.6800267201068806</v>
      </c>
      <c r="J66" s="60">
        <f t="shared" si="10"/>
        <v>3.3400133600534403</v>
      </c>
      <c r="K66">
        <f t="shared" si="11"/>
        <v>2.7271094887365597</v>
      </c>
    </row>
    <row r="67" spans="1:11" x14ac:dyDescent="0.45">
      <c r="A67" s="60">
        <f t="shared" si="9"/>
        <v>1.0327955589886444</v>
      </c>
      <c r="B67" s="33">
        <v>64</v>
      </c>
      <c r="C67" s="35">
        <v>12030</v>
      </c>
      <c r="D67" s="35">
        <v>12030</v>
      </c>
      <c r="E67" s="35">
        <v>11955</v>
      </c>
      <c r="F67" s="31"/>
      <c r="G67" s="55">
        <f t="shared" si="6"/>
        <v>0</v>
      </c>
      <c r="H67" s="55">
        <f t="shared" si="7"/>
        <v>3.3400133600534403</v>
      </c>
      <c r="I67" s="55">
        <f t="shared" si="8"/>
        <v>10.020040080160321</v>
      </c>
      <c r="J67" s="60">
        <f t="shared" si="10"/>
        <v>4.4533511467379201</v>
      </c>
      <c r="K67">
        <f t="shared" si="11"/>
        <v>4.165728553522535</v>
      </c>
    </row>
    <row r="68" spans="1:11" x14ac:dyDescent="0.45">
      <c r="A68" s="60">
        <f t="shared" si="9"/>
        <v>1.1618950038622251</v>
      </c>
      <c r="B68" s="33">
        <v>81</v>
      </c>
      <c r="C68" s="35">
        <v>12035</v>
      </c>
      <c r="D68" s="35">
        <v>12030</v>
      </c>
      <c r="E68" s="35">
        <v>11955</v>
      </c>
      <c r="F68" s="31"/>
      <c r="G68" s="55">
        <f t="shared" si="6"/>
        <v>3.3400133600534403</v>
      </c>
      <c r="H68" s="55">
        <f t="shared" si="7"/>
        <v>3.3400133600534403</v>
      </c>
      <c r="I68" s="55">
        <f t="shared" si="8"/>
        <v>10.020040080160321</v>
      </c>
      <c r="J68" s="60">
        <f t="shared" si="10"/>
        <v>5.5666889334224008</v>
      </c>
      <c r="K68">
        <f t="shared" si="11"/>
        <v>3.1489947948632713</v>
      </c>
    </row>
    <row r="69" spans="1:11" x14ac:dyDescent="0.45">
      <c r="A69" s="60">
        <f t="shared" si="9"/>
        <v>1.2909944487358056</v>
      </c>
      <c r="B69" s="33">
        <v>100</v>
      </c>
      <c r="C69" s="35">
        <v>12035</v>
      </c>
      <c r="D69" s="35">
        <v>12030</v>
      </c>
      <c r="E69" s="35">
        <v>11955</v>
      </c>
      <c r="F69" s="31"/>
      <c r="G69" s="55">
        <f t="shared" si="6"/>
        <v>3.3400133600534403</v>
      </c>
      <c r="H69" s="55">
        <f t="shared" si="7"/>
        <v>3.3400133600534403</v>
      </c>
      <c r="I69" s="55">
        <f t="shared" si="8"/>
        <v>10.020040080160321</v>
      </c>
      <c r="J69" s="60">
        <f t="shared" si="10"/>
        <v>5.5666889334224008</v>
      </c>
      <c r="K69">
        <f t="shared" si="11"/>
        <v>3.1489947948632713</v>
      </c>
    </row>
    <row r="70" spans="1:11" x14ac:dyDescent="0.45">
      <c r="A70" s="60">
        <f t="shared" si="9"/>
        <v>1.4200938936093861</v>
      </c>
      <c r="B70" s="33">
        <v>121</v>
      </c>
      <c r="C70" s="35">
        <v>12035</v>
      </c>
      <c r="D70" s="35">
        <v>12030</v>
      </c>
      <c r="E70" s="35">
        <v>11955</v>
      </c>
      <c r="F70" s="31"/>
      <c r="G70" s="55">
        <f t="shared" si="6"/>
        <v>3.3400133600534403</v>
      </c>
      <c r="H70" s="55">
        <f t="shared" si="7"/>
        <v>3.3400133600534403</v>
      </c>
      <c r="I70" s="55">
        <f t="shared" si="8"/>
        <v>10.020040080160321</v>
      </c>
      <c r="J70" s="60">
        <f t="shared" si="10"/>
        <v>5.5666889334224008</v>
      </c>
      <c r="K70">
        <f t="shared" si="11"/>
        <v>3.1489947948632713</v>
      </c>
    </row>
    <row r="71" spans="1:11" x14ac:dyDescent="0.45">
      <c r="A71" s="60">
        <f t="shared" si="9"/>
        <v>1.5491933384829668</v>
      </c>
      <c r="B71" s="33">
        <v>144</v>
      </c>
      <c r="C71" s="35">
        <v>12040</v>
      </c>
      <c r="D71" s="35">
        <v>12030</v>
      </c>
      <c r="E71" s="35">
        <v>11960</v>
      </c>
      <c r="F71" s="31"/>
      <c r="G71" s="55">
        <f t="shared" si="6"/>
        <v>6.6800267201068806</v>
      </c>
      <c r="H71" s="55">
        <f t="shared" si="7"/>
        <v>3.3400133600534403</v>
      </c>
      <c r="I71" s="55">
        <f t="shared" si="8"/>
        <v>13.360053440213761</v>
      </c>
      <c r="J71" s="60">
        <f t="shared" si="10"/>
        <v>7.7933645067913604</v>
      </c>
      <c r="K71">
        <f t="shared" si="11"/>
        <v>4.1657285535225332</v>
      </c>
    </row>
    <row r="72" spans="1:11" x14ac:dyDescent="0.45">
      <c r="A72" s="60">
        <f t="shared" si="9"/>
        <v>1.6782927833565473</v>
      </c>
      <c r="B72" s="33">
        <v>169</v>
      </c>
      <c r="C72" s="35">
        <v>12040</v>
      </c>
      <c r="D72" s="35">
        <v>12035</v>
      </c>
      <c r="E72" s="35">
        <v>11960</v>
      </c>
      <c r="F72" s="31"/>
      <c r="G72" s="55">
        <f t="shared" si="6"/>
        <v>6.6800267201068806</v>
      </c>
      <c r="H72" s="55">
        <f t="shared" si="7"/>
        <v>6.6800267201068806</v>
      </c>
      <c r="I72" s="55">
        <f t="shared" si="8"/>
        <v>13.360053440213761</v>
      </c>
      <c r="J72" s="60">
        <f t="shared" si="10"/>
        <v>8.9067022934758402</v>
      </c>
      <c r="K72">
        <f t="shared" si="11"/>
        <v>3.1489947948632704</v>
      </c>
    </row>
    <row r="73" spans="1:11" x14ac:dyDescent="0.45">
      <c r="A73" s="60">
        <f t="shared" si="9"/>
        <v>1.8073922282301278</v>
      </c>
      <c r="B73" s="33">
        <v>196</v>
      </c>
      <c r="C73" s="35">
        <v>12040</v>
      </c>
      <c r="D73" s="35">
        <v>12045</v>
      </c>
      <c r="E73" s="35">
        <v>11960</v>
      </c>
      <c r="F73" s="31"/>
      <c r="G73" s="55">
        <f t="shared" si="6"/>
        <v>6.6800267201068806</v>
      </c>
      <c r="H73" s="55">
        <f t="shared" si="7"/>
        <v>13.360053440213761</v>
      </c>
      <c r="I73" s="55">
        <f t="shared" si="8"/>
        <v>13.360053440213761</v>
      </c>
      <c r="J73" s="60">
        <f t="shared" si="10"/>
        <v>11.133377866844802</v>
      </c>
      <c r="K73">
        <f t="shared" si="11"/>
        <v>3.1489947948632686</v>
      </c>
    </row>
    <row r="74" spans="1:11" x14ac:dyDescent="0.45">
      <c r="A74" s="60">
        <f t="shared" si="9"/>
        <v>1.9364916731037085</v>
      </c>
      <c r="B74" s="33">
        <v>225</v>
      </c>
      <c r="C74" s="35">
        <v>12040</v>
      </c>
      <c r="D74" s="35">
        <v>12045</v>
      </c>
      <c r="E74" s="35">
        <v>11960</v>
      </c>
      <c r="F74" s="31"/>
      <c r="G74" s="55">
        <f t="shared" si="6"/>
        <v>6.6800267201068806</v>
      </c>
      <c r="H74" s="55">
        <f t="shared" si="7"/>
        <v>13.360053440213761</v>
      </c>
      <c r="I74" s="55">
        <f t="shared" si="8"/>
        <v>13.360053440213761</v>
      </c>
      <c r="J74" s="60">
        <f t="shared" si="10"/>
        <v>11.133377866844802</v>
      </c>
      <c r="K74">
        <f t="shared" si="11"/>
        <v>3.1489947948632686</v>
      </c>
    </row>
    <row r="75" spans="1:11" x14ac:dyDescent="0.45">
      <c r="A75" s="60">
        <f t="shared" si="9"/>
        <v>2.0655911179772888</v>
      </c>
      <c r="B75" s="33">
        <v>256</v>
      </c>
      <c r="C75" s="35">
        <v>12050</v>
      </c>
      <c r="D75" s="35">
        <v>12045</v>
      </c>
      <c r="E75" s="35">
        <v>11965</v>
      </c>
      <c r="F75" s="31"/>
      <c r="G75" s="55">
        <f t="shared" si="6"/>
        <v>13.360053440213761</v>
      </c>
      <c r="H75" s="55">
        <f t="shared" si="7"/>
        <v>13.360053440213761</v>
      </c>
      <c r="I75" s="55">
        <f t="shared" si="8"/>
        <v>16.700066800267201</v>
      </c>
      <c r="J75" s="60">
        <f t="shared" si="10"/>
        <v>14.473391226898242</v>
      </c>
      <c r="K75">
        <f t="shared" si="11"/>
        <v>1.5744973974316343</v>
      </c>
    </row>
    <row r="76" spans="1:11" x14ac:dyDescent="0.45">
      <c r="A76" s="60">
        <f t="shared" si="9"/>
        <v>4.9125689138508104</v>
      </c>
      <c r="B76" s="33">
        <v>1448</v>
      </c>
      <c r="C76" s="35">
        <v>12080</v>
      </c>
      <c r="D76" s="35">
        <v>12080</v>
      </c>
      <c r="E76" s="35">
        <v>12000</v>
      </c>
      <c r="F76" s="31"/>
      <c r="G76" s="55">
        <f t="shared" si="6"/>
        <v>33.400133600534403</v>
      </c>
      <c r="H76" s="55">
        <f t="shared" si="7"/>
        <v>36.740146960587843</v>
      </c>
      <c r="I76" s="55">
        <f t="shared" si="8"/>
        <v>40.080160320641284</v>
      </c>
      <c r="J76" s="60">
        <f t="shared" si="10"/>
        <v>36.740146960587843</v>
      </c>
      <c r="K76">
        <f t="shared" si="11"/>
        <v>2.7271094887365601</v>
      </c>
    </row>
    <row r="77" spans="1:11" x14ac:dyDescent="0.45">
      <c r="A77" s="31"/>
      <c r="B77" s="32"/>
      <c r="C77" s="31"/>
      <c r="D77" s="31"/>
      <c r="E77" s="31"/>
      <c r="F77" s="42" t="s">
        <v>3</v>
      </c>
      <c r="G77" s="55">
        <f>SLOPE(G61:G76,$A$61:$A$76)</f>
        <v>7.1950159674472616</v>
      </c>
      <c r="H77" s="55">
        <f>SLOPE(H61:H76,$A$61:$A$76)</f>
        <v>7.4073248855937104</v>
      </c>
      <c r="I77" s="55">
        <f>SLOPE(I61:I76,$A$61:$A$76)</f>
        <v>8.1982808278397385</v>
      </c>
    </row>
    <row r="78" spans="1:11" x14ac:dyDescent="0.45">
      <c r="B78" s="1"/>
      <c r="G78" s="10" t="s">
        <v>12</v>
      </c>
      <c r="H78" s="53">
        <f>AVERAGE(G77:I77)</f>
        <v>7.6002072269602365</v>
      </c>
    </row>
    <row r="79" spans="1:11" x14ac:dyDescent="0.45">
      <c r="B79" s="1"/>
      <c r="G79" s="10" t="s">
        <v>13</v>
      </c>
      <c r="H79" s="53">
        <f>_xlfn.STDEV.S(G77:I77)</f>
        <v>0.52871333748342209</v>
      </c>
    </row>
    <row r="81" spans="1:9" x14ac:dyDescent="0.45">
      <c r="B81" s="9" t="s">
        <v>16</v>
      </c>
    </row>
    <row r="82" spans="1:9" x14ac:dyDescent="0.45">
      <c r="A82" s="7"/>
      <c r="C82" s="64" t="s">
        <v>30</v>
      </c>
      <c r="D82" s="64"/>
      <c r="E82" s="64"/>
      <c r="G82" s="65" t="s">
        <v>1</v>
      </c>
      <c r="H82" s="65"/>
      <c r="I82" s="65"/>
    </row>
    <row r="83" spans="1:9" x14ac:dyDescent="0.45">
      <c r="B83" s="33" t="s">
        <v>2</v>
      </c>
      <c r="C83" s="34" t="s">
        <v>5</v>
      </c>
      <c r="D83" s="34" t="s">
        <v>6</v>
      </c>
      <c r="E83" s="34" t="s">
        <v>7</v>
      </c>
      <c r="G83" s="41" t="s">
        <v>5</v>
      </c>
      <c r="H83" s="39" t="s">
        <v>6</v>
      </c>
      <c r="I83" s="40" t="s">
        <v>7</v>
      </c>
    </row>
    <row r="84" spans="1:9" x14ac:dyDescent="0.45">
      <c r="A84" s="60">
        <f>SQRT(B84/60)</f>
        <v>0</v>
      </c>
      <c r="B84" s="33">
        <v>0</v>
      </c>
      <c r="C84" s="35">
        <v>10655</v>
      </c>
      <c r="D84" s="35">
        <v>10400</v>
      </c>
      <c r="E84" s="35">
        <v>10500</v>
      </c>
      <c r="G84" s="56">
        <f t="shared" ref="G84:G99" si="12">(C84-$C$84)/(0.000998*$B$33)</f>
        <v>0</v>
      </c>
      <c r="H84" s="56">
        <f t="shared" ref="H84:H99" si="13">(D84-D$84)/(0.000998*$B$33)</f>
        <v>0</v>
      </c>
      <c r="I84" s="56">
        <f t="shared" ref="I84:I99" si="14">(E84-E$84)/(0.000998*$B$33)</f>
        <v>0</v>
      </c>
    </row>
    <row r="85" spans="1:9" x14ac:dyDescent="0.45">
      <c r="A85" s="60">
        <f t="shared" ref="A85:A99" si="15">SQRT(B85/60)</f>
        <v>0.12909944487358055</v>
      </c>
      <c r="B85" s="33">
        <v>1</v>
      </c>
      <c r="C85" s="35">
        <v>10655</v>
      </c>
      <c r="D85" s="35">
        <v>10400</v>
      </c>
      <c r="E85" s="35">
        <v>10500</v>
      </c>
      <c r="G85" s="56">
        <f t="shared" si="12"/>
        <v>0</v>
      </c>
      <c r="H85" s="56">
        <f t="shared" si="13"/>
        <v>0</v>
      </c>
      <c r="I85" s="56">
        <f t="shared" si="14"/>
        <v>0</v>
      </c>
    </row>
    <row r="86" spans="1:9" x14ac:dyDescent="0.45">
      <c r="A86" s="60">
        <f t="shared" si="15"/>
        <v>0.5163977794943222</v>
      </c>
      <c r="B86" s="33">
        <v>16</v>
      </c>
      <c r="C86" s="35">
        <v>10655</v>
      </c>
      <c r="D86" s="35">
        <v>10400</v>
      </c>
      <c r="E86" s="35">
        <v>10500</v>
      </c>
      <c r="G86" s="56">
        <f t="shared" si="12"/>
        <v>0</v>
      </c>
      <c r="H86" s="56">
        <f t="shared" si="13"/>
        <v>0</v>
      </c>
      <c r="I86" s="56">
        <f t="shared" si="14"/>
        <v>0</v>
      </c>
    </row>
    <row r="87" spans="1:9" x14ac:dyDescent="0.45">
      <c r="A87" s="60">
        <f t="shared" si="15"/>
        <v>0.6454972243679028</v>
      </c>
      <c r="B87" s="33">
        <v>25</v>
      </c>
      <c r="C87" s="35">
        <v>10655</v>
      </c>
      <c r="D87" s="35">
        <v>10400</v>
      </c>
      <c r="E87" s="35">
        <v>10500</v>
      </c>
      <c r="G87" s="56">
        <f t="shared" si="12"/>
        <v>0</v>
      </c>
      <c r="H87" s="56">
        <f t="shared" si="13"/>
        <v>0</v>
      </c>
      <c r="I87" s="56">
        <f t="shared" si="14"/>
        <v>0</v>
      </c>
    </row>
    <row r="88" spans="1:9" x14ac:dyDescent="0.45">
      <c r="A88" s="60">
        <f t="shared" si="15"/>
        <v>0.7745966692414834</v>
      </c>
      <c r="B88" s="33">
        <v>36</v>
      </c>
      <c r="C88" s="35">
        <v>10660</v>
      </c>
      <c r="D88" s="35">
        <v>10400</v>
      </c>
      <c r="E88" s="35">
        <v>10510</v>
      </c>
      <c r="G88" s="56">
        <f t="shared" si="12"/>
        <v>3.3400133600534403</v>
      </c>
      <c r="H88" s="56">
        <f t="shared" si="13"/>
        <v>0</v>
      </c>
      <c r="I88" s="56">
        <f t="shared" si="14"/>
        <v>6.6800267201068806</v>
      </c>
    </row>
    <row r="89" spans="1:9" x14ac:dyDescent="0.45">
      <c r="A89" s="60">
        <f t="shared" si="15"/>
        <v>0.9036961141150639</v>
      </c>
      <c r="B89" s="33">
        <v>49</v>
      </c>
      <c r="C89" s="35">
        <v>10660</v>
      </c>
      <c r="D89" s="35">
        <v>10400</v>
      </c>
      <c r="E89" s="35">
        <v>10510</v>
      </c>
      <c r="G89" s="56">
        <f t="shared" si="12"/>
        <v>3.3400133600534403</v>
      </c>
      <c r="H89" s="56">
        <f t="shared" si="13"/>
        <v>0</v>
      </c>
      <c r="I89" s="56">
        <f t="shared" si="14"/>
        <v>6.6800267201068806</v>
      </c>
    </row>
    <row r="90" spans="1:9" x14ac:dyDescent="0.45">
      <c r="A90" s="60">
        <f t="shared" si="15"/>
        <v>1.0327955589886444</v>
      </c>
      <c r="B90" s="33">
        <v>64</v>
      </c>
      <c r="C90" s="35">
        <v>10660</v>
      </c>
      <c r="D90" s="35">
        <v>10400</v>
      </c>
      <c r="E90" s="35">
        <v>10510</v>
      </c>
      <c r="G90" s="56">
        <f t="shared" si="12"/>
        <v>3.3400133600534403</v>
      </c>
      <c r="H90" s="56">
        <f t="shared" si="13"/>
        <v>0</v>
      </c>
      <c r="I90" s="56">
        <f t="shared" si="14"/>
        <v>6.6800267201068806</v>
      </c>
    </row>
    <row r="91" spans="1:9" x14ac:dyDescent="0.45">
      <c r="A91" s="60">
        <f t="shared" si="15"/>
        <v>1.1618950038622251</v>
      </c>
      <c r="B91" s="33">
        <v>81</v>
      </c>
      <c r="C91" s="35">
        <v>10660</v>
      </c>
      <c r="D91" s="35">
        <v>10400</v>
      </c>
      <c r="E91" s="35">
        <v>10510</v>
      </c>
      <c r="G91" s="56">
        <f t="shared" si="12"/>
        <v>3.3400133600534403</v>
      </c>
      <c r="H91" s="56">
        <f t="shared" si="13"/>
        <v>0</v>
      </c>
      <c r="I91" s="56">
        <f t="shared" si="14"/>
        <v>6.6800267201068806</v>
      </c>
    </row>
    <row r="92" spans="1:9" x14ac:dyDescent="0.45">
      <c r="A92" s="60">
        <f t="shared" si="15"/>
        <v>1.2909944487358056</v>
      </c>
      <c r="B92" s="33">
        <v>100</v>
      </c>
      <c r="C92" s="35">
        <v>10660</v>
      </c>
      <c r="D92" s="35">
        <v>10400</v>
      </c>
      <c r="E92" s="35">
        <v>10510</v>
      </c>
      <c r="G92" s="56">
        <f t="shared" si="12"/>
        <v>3.3400133600534403</v>
      </c>
      <c r="H92" s="56">
        <f t="shared" si="13"/>
        <v>0</v>
      </c>
      <c r="I92" s="56">
        <f t="shared" si="14"/>
        <v>6.6800267201068806</v>
      </c>
    </row>
    <row r="93" spans="1:9" x14ac:dyDescent="0.45">
      <c r="A93" s="60">
        <f t="shared" si="15"/>
        <v>1.4200938936093861</v>
      </c>
      <c r="B93" s="33">
        <v>121</v>
      </c>
      <c r="C93" s="35">
        <v>10660</v>
      </c>
      <c r="D93" s="35">
        <v>10400</v>
      </c>
      <c r="E93" s="35">
        <v>10510</v>
      </c>
      <c r="G93" s="56">
        <f t="shared" si="12"/>
        <v>3.3400133600534403</v>
      </c>
      <c r="H93" s="56">
        <f t="shared" si="13"/>
        <v>0</v>
      </c>
      <c r="I93" s="56">
        <f t="shared" si="14"/>
        <v>6.6800267201068806</v>
      </c>
    </row>
    <row r="94" spans="1:9" x14ac:dyDescent="0.45">
      <c r="A94" s="60">
        <f t="shared" si="15"/>
        <v>1.5491933384829668</v>
      </c>
      <c r="B94" s="33">
        <v>144</v>
      </c>
      <c r="C94" s="35">
        <v>10660</v>
      </c>
      <c r="D94" s="35">
        <v>10400</v>
      </c>
      <c r="E94" s="35">
        <v>10510</v>
      </c>
      <c r="G94" s="56">
        <f t="shared" si="12"/>
        <v>3.3400133600534403</v>
      </c>
      <c r="H94" s="56">
        <f t="shared" si="13"/>
        <v>0</v>
      </c>
      <c r="I94" s="56">
        <f t="shared" si="14"/>
        <v>6.6800267201068806</v>
      </c>
    </row>
    <row r="95" spans="1:9" x14ac:dyDescent="0.45">
      <c r="A95" s="60">
        <f t="shared" si="15"/>
        <v>1.6782927833565473</v>
      </c>
      <c r="B95" s="33">
        <v>169</v>
      </c>
      <c r="C95" s="35">
        <v>10660</v>
      </c>
      <c r="D95" s="35">
        <v>10400</v>
      </c>
      <c r="E95" s="35">
        <v>10510</v>
      </c>
      <c r="G95" s="56">
        <f t="shared" si="12"/>
        <v>3.3400133600534403</v>
      </c>
      <c r="H95" s="56">
        <f t="shared" si="13"/>
        <v>0</v>
      </c>
      <c r="I95" s="56">
        <f t="shared" si="14"/>
        <v>6.6800267201068806</v>
      </c>
    </row>
    <row r="96" spans="1:9" x14ac:dyDescent="0.45">
      <c r="A96" s="60">
        <f t="shared" si="15"/>
        <v>1.8073922282301278</v>
      </c>
      <c r="B96" s="33">
        <v>196</v>
      </c>
      <c r="C96" s="35">
        <v>10665</v>
      </c>
      <c r="D96" s="35">
        <v>10410</v>
      </c>
      <c r="E96" s="35">
        <v>10510</v>
      </c>
      <c r="G96" s="56">
        <f t="shared" si="12"/>
        <v>6.6800267201068806</v>
      </c>
      <c r="H96" s="56">
        <f t="shared" si="13"/>
        <v>6.6800267201068806</v>
      </c>
      <c r="I96" s="56">
        <f t="shared" si="14"/>
        <v>6.6800267201068806</v>
      </c>
    </row>
    <row r="97" spans="1:11" x14ac:dyDescent="0.45">
      <c r="A97" s="60">
        <f t="shared" si="15"/>
        <v>1.9364916731037085</v>
      </c>
      <c r="B97" s="33">
        <v>225</v>
      </c>
      <c r="C97" s="35">
        <v>10670</v>
      </c>
      <c r="D97" s="35">
        <v>10410</v>
      </c>
      <c r="E97" s="35">
        <v>10515</v>
      </c>
      <c r="G97" s="56">
        <f t="shared" si="12"/>
        <v>10.020040080160321</v>
      </c>
      <c r="H97" s="56">
        <f t="shared" si="13"/>
        <v>6.6800267201068806</v>
      </c>
      <c r="I97" s="56">
        <f t="shared" si="14"/>
        <v>10.020040080160321</v>
      </c>
    </row>
    <row r="98" spans="1:11" x14ac:dyDescent="0.45">
      <c r="A98" s="60">
        <f t="shared" si="15"/>
        <v>2.0655911179772888</v>
      </c>
      <c r="B98" s="33">
        <v>256</v>
      </c>
      <c r="C98" s="35">
        <v>10680</v>
      </c>
      <c r="D98" s="35">
        <v>10415</v>
      </c>
      <c r="E98" s="35">
        <v>10515</v>
      </c>
      <c r="G98" s="56">
        <f t="shared" si="12"/>
        <v>16.700066800267201</v>
      </c>
      <c r="H98" s="56">
        <f t="shared" si="13"/>
        <v>10.020040080160321</v>
      </c>
      <c r="I98" s="56">
        <f t="shared" si="14"/>
        <v>10.020040080160321</v>
      </c>
    </row>
    <row r="99" spans="1:11" x14ac:dyDescent="0.45">
      <c r="A99" s="60">
        <f t="shared" si="15"/>
        <v>4.9125689138508104</v>
      </c>
      <c r="B99" s="33">
        <v>1448</v>
      </c>
      <c r="C99" s="35">
        <v>10715</v>
      </c>
      <c r="D99" s="35">
        <v>10445</v>
      </c>
      <c r="E99" s="35">
        <v>10545</v>
      </c>
      <c r="G99" s="56">
        <f t="shared" si="12"/>
        <v>40.080160320641284</v>
      </c>
      <c r="H99" s="56">
        <f t="shared" si="13"/>
        <v>30.060120240480963</v>
      </c>
      <c r="I99" s="56">
        <f t="shared" si="14"/>
        <v>30.060120240480963</v>
      </c>
    </row>
    <row r="100" spans="1:11" x14ac:dyDescent="0.45">
      <c r="B100" s="1"/>
      <c r="F100" s="4" t="s">
        <v>3</v>
      </c>
      <c r="G100" s="56">
        <f>SLOPE(G84:G99,$A$61:$A$76)</f>
        <v>8.331196028762518</v>
      </c>
      <c r="H100" s="56">
        <f>SLOPE(H84:H99,$A$61:$A$76)</f>
        <v>6.3145574758129133</v>
      </c>
      <c r="I100" s="56">
        <f>SLOPE(I84:I99,$A$61:$A$76)</f>
        <v>6.0293979179630499</v>
      </c>
    </row>
    <row r="101" spans="1:11" x14ac:dyDescent="0.45">
      <c r="B101" s="1"/>
      <c r="F101" s="4"/>
      <c r="G101" s="15" t="s">
        <v>12</v>
      </c>
      <c r="H101" s="58">
        <f>AVERAGE(G100:I100)</f>
        <v>6.8917171408461604</v>
      </c>
    </row>
    <row r="102" spans="1:11" x14ac:dyDescent="0.45">
      <c r="B102" s="1"/>
      <c r="F102" s="4"/>
      <c r="G102" s="15" t="s">
        <v>13</v>
      </c>
      <c r="H102" s="58">
        <f>_xlfn.STDEV.S(G100:I100)</f>
        <v>1.2547524038335085</v>
      </c>
    </row>
    <row r="103" spans="1:11" ht="17.25" customHeight="1" x14ac:dyDescent="0.45">
      <c r="B103" s="1"/>
      <c r="F103" s="4"/>
    </row>
    <row r="104" spans="1:11" x14ac:dyDescent="0.45">
      <c r="B104" s="16" t="s">
        <v>16</v>
      </c>
      <c r="F104" s="4"/>
    </row>
    <row r="105" spans="1:11" x14ac:dyDescent="0.45">
      <c r="A105" s="7"/>
      <c r="C105" s="64" t="s">
        <v>30</v>
      </c>
      <c r="D105" s="64"/>
      <c r="E105" s="64"/>
      <c r="G105" s="65" t="s">
        <v>1</v>
      </c>
      <c r="H105" s="65"/>
      <c r="I105" s="65"/>
    </row>
    <row r="106" spans="1:11" x14ac:dyDescent="0.45">
      <c r="B106" s="33" t="s">
        <v>2</v>
      </c>
      <c r="C106" s="34" t="s">
        <v>35</v>
      </c>
      <c r="D106" s="34" t="s">
        <v>36</v>
      </c>
      <c r="E106" s="34" t="s">
        <v>37</v>
      </c>
      <c r="G106" s="41" t="s">
        <v>35</v>
      </c>
      <c r="H106" s="39" t="s">
        <v>36</v>
      </c>
      <c r="I106" s="40" t="s">
        <v>37</v>
      </c>
    </row>
    <row r="107" spans="1:11" x14ac:dyDescent="0.45">
      <c r="A107" s="60">
        <f>SQRT(B107/60)</f>
        <v>0</v>
      </c>
      <c r="B107" s="33">
        <v>0</v>
      </c>
      <c r="C107" s="35">
        <v>10945</v>
      </c>
      <c r="D107" s="35">
        <v>10880</v>
      </c>
      <c r="E107" s="35">
        <v>10335</v>
      </c>
      <c r="G107" s="56">
        <f t="shared" ref="G107:G122" si="16">(C107-C$107)/(0.000998*$B$33)</f>
        <v>0</v>
      </c>
      <c r="H107" s="56">
        <f t="shared" ref="H107:H122" si="17">(D107-D$107)/(0.000998*$B$33)</f>
        <v>0</v>
      </c>
      <c r="I107" s="56">
        <f t="shared" ref="I107:I122" si="18">(E107-E$107)/(0.000998*$B$33)</f>
        <v>0</v>
      </c>
      <c r="J107" s="60">
        <f>AVERAGE(G107:I107,G84:I84)</f>
        <v>0</v>
      </c>
      <c r="K107">
        <f>_xlfn.STDEV.P(G107:I107,G84:I84)</f>
        <v>0</v>
      </c>
    </row>
    <row r="108" spans="1:11" x14ac:dyDescent="0.45">
      <c r="A108" s="60">
        <f t="shared" ref="A108:A122" si="19">SQRT(B108/60)</f>
        <v>0.12909944487358055</v>
      </c>
      <c r="B108" s="33">
        <v>1</v>
      </c>
      <c r="C108" s="35">
        <v>10945</v>
      </c>
      <c r="D108" s="35">
        <v>10880</v>
      </c>
      <c r="E108" s="35">
        <v>10335</v>
      </c>
      <c r="G108" s="56">
        <f t="shared" si="16"/>
        <v>0</v>
      </c>
      <c r="H108" s="56">
        <f t="shared" si="17"/>
        <v>0</v>
      </c>
      <c r="I108" s="56">
        <f t="shared" si="18"/>
        <v>0</v>
      </c>
      <c r="J108" s="60">
        <f t="shared" ref="J108:J122" si="20">AVERAGE(G108:I108,G85:I85)</f>
        <v>0</v>
      </c>
      <c r="K108">
        <f t="shared" ref="K108:K122" si="21">_xlfn.STDEV.P(G108:I108,G85:I85)</f>
        <v>0</v>
      </c>
    </row>
    <row r="109" spans="1:11" x14ac:dyDescent="0.45">
      <c r="A109" s="60">
        <f t="shared" si="19"/>
        <v>0.5163977794943222</v>
      </c>
      <c r="B109" s="33">
        <v>16</v>
      </c>
      <c r="C109" s="35">
        <v>10950</v>
      </c>
      <c r="D109" s="35">
        <v>10885</v>
      </c>
      <c r="E109" s="35">
        <v>10340</v>
      </c>
      <c r="G109" s="56">
        <f t="shared" si="16"/>
        <v>3.3400133600534403</v>
      </c>
      <c r="H109" s="56">
        <f t="shared" si="17"/>
        <v>3.3400133600534403</v>
      </c>
      <c r="I109" s="56">
        <f t="shared" si="18"/>
        <v>3.3400133600534403</v>
      </c>
      <c r="J109" s="60">
        <f t="shared" si="20"/>
        <v>1.6700066800267201</v>
      </c>
      <c r="K109">
        <f t="shared" si="21"/>
        <v>1.6700066800267199</v>
      </c>
    </row>
    <row r="110" spans="1:11" x14ac:dyDescent="0.45">
      <c r="A110" s="60">
        <f t="shared" si="19"/>
        <v>0.6454972243679028</v>
      </c>
      <c r="B110" s="33">
        <v>25</v>
      </c>
      <c r="C110" s="35">
        <v>10945</v>
      </c>
      <c r="D110" s="35">
        <v>10880</v>
      </c>
      <c r="E110" s="35">
        <v>10335</v>
      </c>
      <c r="G110" s="56">
        <f t="shared" si="16"/>
        <v>0</v>
      </c>
      <c r="H110" s="56">
        <f t="shared" si="17"/>
        <v>0</v>
      </c>
      <c r="I110" s="56">
        <f t="shared" si="18"/>
        <v>0</v>
      </c>
      <c r="J110" s="60">
        <f t="shared" si="20"/>
        <v>0</v>
      </c>
      <c r="K110">
        <f t="shared" si="21"/>
        <v>0</v>
      </c>
    </row>
    <row r="111" spans="1:11" x14ac:dyDescent="0.45">
      <c r="A111" s="60">
        <f t="shared" si="19"/>
        <v>0.7745966692414834</v>
      </c>
      <c r="B111" s="33">
        <v>36</v>
      </c>
      <c r="C111" s="35">
        <v>10960</v>
      </c>
      <c r="D111" s="35">
        <v>10885</v>
      </c>
      <c r="E111" s="35">
        <v>10345</v>
      </c>
      <c r="G111" s="56">
        <f t="shared" si="16"/>
        <v>10.020040080160321</v>
      </c>
      <c r="H111" s="56">
        <f t="shared" si="17"/>
        <v>3.3400133600534403</v>
      </c>
      <c r="I111" s="56">
        <f t="shared" si="18"/>
        <v>6.6800267201068806</v>
      </c>
      <c r="J111" s="60">
        <f t="shared" si="20"/>
        <v>5.0100200400801604</v>
      </c>
      <c r="K111">
        <f t="shared" si="21"/>
        <v>3.1978193311834944</v>
      </c>
    </row>
    <row r="112" spans="1:11" x14ac:dyDescent="0.45">
      <c r="A112" s="60">
        <f t="shared" si="19"/>
        <v>0.9036961141150639</v>
      </c>
      <c r="B112" s="33">
        <v>49</v>
      </c>
      <c r="C112" s="35">
        <v>10955</v>
      </c>
      <c r="D112" s="35">
        <v>10885</v>
      </c>
      <c r="E112" s="35">
        <v>10345</v>
      </c>
      <c r="G112" s="56">
        <f t="shared" si="16"/>
        <v>6.6800267201068806</v>
      </c>
      <c r="H112" s="56">
        <f t="shared" si="17"/>
        <v>3.3400133600534403</v>
      </c>
      <c r="I112" s="56">
        <f t="shared" si="18"/>
        <v>6.6800267201068806</v>
      </c>
      <c r="J112" s="60">
        <f t="shared" si="20"/>
        <v>4.4533511467379201</v>
      </c>
      <c r="K112">
        <f t="shared" si="21"/>
        <v>2.4894989729456576</v>
      </c>
    </row>
    <row r="113" spans="1:11" x14ac:dyDescent="0.45">
      <c r="A113" s="60">
        <f t="shared" si="19"/>
        <v>1.0327955589886444</v>
      </c>
      <c r="B113" s="33">
        <v>64</v>
      </c>
      <c r="C113" s="35">
        <v>10960</v>
      </c>
      <c r="D113" s="35">
        <v>10880</v>
      </c>
      <c r="E113" s="35">
        <v>10340</v>
      </c>
      <c r="G113" s="56">
        <f t="shared" si="16"/>
        <v>10.020040080160321</v>
      </c>
      <c r="H113" s="56">
        <f t="shared" si="17"/>
        <v>0</v>
      </c>
      <c r="I113" s="56">
        <f t="shared" si="18"/>
        <v>3.3400133600534403</v>
      </c>
      <c r="J113" s="60">
        <f t="shared" si="20"/>
        <v>3.8966822533956802</v>
      </c>
      <c r="K113">
        <f t="shared" si="21"/>
        <v>3.564420083184618</v>
      </c>
    </row>
    <row r="114" spans="1:11" x14ac:dyDescent="0.45">
      <c r="A114" s="60">
        <f t="shared" si="19"/>
        <v>1.1618950038622251</v>
      </c>
      <c r="B114" s="33">
        <v>81</v>
      </c>
      <c r="C114" s="35">
        <v>10960</v>
      </c>
      <c r="D114" s="35">
        <v>10885</v>
      </c>
      <c r="E114" s="35">
        <v>10345</v>
      </c>
      <c r="G114" s="56">
        <f t="shared" si="16"/>
        <v>10.020040080160321</v>
      </c>
      <c r="H114" s="56">
        <f t="shared" si="17"/>
        <v>3.3400133600534403</v>
      </c>
      <c r="I114" s="56">
        <f t="shared" si="18"/>
        <v>6.6800267201068806</v>
      </c>
      <c r="J114" s="60">
        <f t="shared" si="20"/>
        <v>5.0100200400801604</v>
      </c>
      <c r="K114">
        <f t="shared" si="21"/>
        <v>3.1978193311834944</v>
      </c>
    </row>
    <row r="115" spans="1:11" x14ac:dyDescent="0.45">
      <c r="A115" s="60">
        <f t="shared" si="19"/>
        <v>1.2909944487358056</v>
      </c>
      <c r="B115" s="33">
        <v>100</v>
      </c>
      <c r="C115" s="35">
        <v>10955</v>
      </c>
      <c r="D115" s="35">
        <v>10880</v>
      </c>
      <c r="E115" s="35">
        <v>10340</v>
      </c>
      <c r="G115" s="56">
        <f t="shared" si="16"/>
        <v>6.6800267201068806</v>
      </c>
      <c r="H115" s="56">
        <f t="shared" si="17"/>
        <v>0</v>
      </c>
      <c r="I115" s="56">
        <f t="shared" si="18"/>
        <v>3.3400133600534403</v>
      </c>
      <c r="J115" s="60">
        <f t="shared" si="20"/>
        <v>3.3400133600534403</v>
      </c>
      <c r="K115">
        <f t="shared" si="21"/>
        <v>2.7271094887365597</v>
      </c>
    </row>
    <row r="116" spans="1:11" x14ac:dyDescent="0.45">
      <c r="A116" s="60">
        <f t="shared" si="19"/>
        <v>1.4200938936093861</v>
      </c>
      <c r="B116" s="33">
        <v>121</v>
      </c>
      <c r="C116" s="35">
        <v>10960</v>
      </c>
      <c r="D116" s="35">
        <v>10885</v>
      </c>
      <c r="E116" s="35">
        <v>10355</v>
      </c>
      <c r="G116" s="56">
        <f t="shared" si="16"/>
        <v>10.020040080160321</v>
      </c>
      <c r="H116" s="56">
        <f t="shared" si="17"/>
        <v>3.3400133600534403</v>
      </c>
      <c r="I116" s="56">
        <f t="shared" si="18"/>
        <v>13.360053440213761</v>
      </c>
      <c r="J116" s="60">
        <f t="shared" si="20"/>
        <v>6.1233578267646402</v>
      </c>
      <c r="K116">
        <f t="shared" si="21"/>
        <v>4.4880080985852535</v>
      </c>
    </row>
    <row r="117" spans="1:11" x14ac:dyDescent="0.45">
      <c r="A117" s="60">
        <f t="shared" si="19"/>
        <v>1.5491933384829668</v>
      </c>
      <c r="B117" s="33">
        <v>144</v>
      </c>
      <c r="C117" s="35">
        <v>10960</v>
      </c>
      <c r="D117" s="35">
        <v>10885</v>
      </c>
      <c r="E117" s="35">
        <v>10355</v>
      </c>
      <c r="G117" s="56">
        <f t="shared" si="16"/>
        <v>10.020040080160321</v>
      </c>
      <c r="H117" s="56">
        <f t="shared" si="17"/>
        <v>3.3400133600534403</v>
      </c>
      <c r="I117" s="56">
        <f t="shared" si="18"/>
        <v>13.360053440213761</v>
      </c>
      <c r="J117" s="60">
        <f t="shared" si="20"/>
        <v>6.1233578267646402</v>
      </c>
      <c r="K117">
        <f t="shared" si="21"/>
        <v>4.4880080985852535</v>
      </c>
    </row>
    <row r="118" spans="1:11" x14ac:dyDescent="0.45">
      <c r="A118" s="60">
        <f t="shared" si="19"/>
        <v>1.6782927833565473</v>
      </c>
      <c r="B118" s="33">
        <v>169</v>
      </c>
      <c r="C118" s="35">
        <v>10970</v>
      </c>
      <c r="D118" s="35">
        <v>10890</v>
      </c>
      <c r="E118" s="35">
        <v>10355</v>
      </c>
      <c r="G118" s="56">
        <f t="shared" si="16"/>
        <v>16.700066800267201</v>
      </c>
      <c r="H118" s="56">
        <f t="shared" si="17"/>
        <v>6.6800267201068806</v>
      </c>
      <c r="I118" s="56">
        <f t="shared" si="18"/>
        <v>13.360053440213761</v>
      </c>
      <c r="J118" s="60">
        <f t="shared" si="20"/>
        <v>7.7933645067913604</v>
      </c>
      <c r="K118">
        <f t="shared" si="21"/>
        <v>5.6769310995243663</v>
      </c>
    </row>
    <row r="119" spans="1:11" x14ac:dyDescent="0.45">
      <c r="A119" s="60">
        <f t="shared" si="19"/>
        <v>1.8073922282301278</v>
      </c>
      <c r="B119" s="33">
        <v>196</v>
      </c>
      <c r="C119" s="35">
        <v>10960</v>
      </c>
      <c r="D119" s="35">
        <v>10895</v>
      </c>
      <c r="E119" s="35">
        <v>10360</v>
      </c>
      <c r="G119" s="56">
        <f t="shared" si="16"/>
        <v>10.020040080160321</v>
      </c>
      <c r="H119" s="56">
        <f t="shared" si="17"/>
        <v>10.020040080160321</v>
      </c>
      <c r="I119" s="56">
        <f t="shared" si="18"/>
        <v>16.700066800267201</v>
      </c>
      <c r="J119" s="60">
        <f t="shared" si="20"/>
        <v>9.4633711868180814</v>
      </c>
      <c r="K119">
        <f t="shared" si="21"/>
        <v>3.5644200831846207</v>
      </c>
    </row>
    <row r="120" spans="1:11" x14ac:dyDescent="0.45">
      <c r="A120" s="60">
        <f t="shared" si="19"/>
        <v>1.9364916731037085</v>
      </c>
      <c r="B120" s="33">
        <v>225</v>
      </c>
      <c r="C120" s="35">
        <v>10960</v>
      </c>
      <c r="D120" s="35">
        <v>10890</v>
      </c>
      <c r="E120" s="35">
        <v>10355</v>
      </c>
      <c r="G120" s="56">
        <f t="shared" si="16"/>
        <v>10.020040080160321</v>
      </c>
      <c r="H120" s="56">
        <f t="shared" si="17"/>
        <v>6.6800267201068806</v>
      </c>
      <c r="I120" s="56">
        <f t="shared" si="18"/>
        <v>13.360053440213761</v>
      </c>
      <c r="J120" s="60">
        <f t="shared" si="20"/>
        <v>9.4633711868180814</v>
      </c>
      <c r="K120">
        <f t="shared" si="21"/>
        <v>2.295204645745748</v>
      </c>
    </row>
    <row r="121" spans="1:11" x14ac:dyDescent="0.45">
      <c r="A121" s="60">
        <f t="shared" si="19"/>
        <v>2.0655911179772888</v>
      </c>
      <c r="B121" s="33">
        <v>256</v>
      </c>
      <c r="C121" s="35">
        <v>10975</v>
      </c>
      <c r="D121" s="35">
        <v>10895</v>
      </c>
      <c r="E121" s="35">
        <v>10365</v>
      </c>
      <c r="G121" s="56">
        <f t="shared" si="16"/>
        <v>20.040080160320642</v>
      </c>
      <c r="H121" s="56">
        <f t="shared" si="17"/>
        <v>10.020040080160321</v>
      </c>
      <c r="I121" s="56">
        <f t="shared" si="18"/>
        <v>20.040080160320642</v>
      </c>
      <c r="J121" s="60">
        <f t="shared" si="20"/>
        <v>14.473391226898244</v>
      </c>
      <c r="K121">
        <f t="shared" si="21"/>
        <v>4.5904092914914854</v>
      </c>
    </row>
    <row r="122" spans="1:11" x14ac:dyDescent="0.45">
      <c r="A122" s="60">
        <f t="shared" si="19"/>
        <v>4.9125689138508104</v>
      </c>
      <c r="B122" s="33">
        <v>1448</v>
      </c>
      <c r="C122" s="35">
        <v>11005</v>
      </c>
      <c r="D122" s="35">
        <v>10925</v>
      </c>
      <c r="E122" s="35">
        <v>10395</v>
      </c>
      <c r="G122" s="56">
        <f t="shared" si="16"/>
        <v>40.080160320641284</v>
      </c>
      <c r="H122" s="56">
        <f t="shared" si="17"/>
        <v>30.060120240480963</v>
      </c>
      <c r="I122" s="56">
        <f t="shared" si="18"/>
        <v>40.080160320641284</v>
      </c>
      <c r="J122" s="60">
        <f t="shared" si="20"/>
        <v>35.07014028056112</v>
      </c>
      <c r="K122">
        <f t="shared" si="21"/>
        <v>5.0100200400802013</v>
      </c>
    </row>
    <row r="123" spans="1:11" x14ac:dyDescent="0.45">
      <c r="B123" s="1"/>
      <c r="F123" s="4" t="s">
        <v>3</v>
      </c>
      <c r="G123" s="56">
        <f>SLOPE(G107:G122,$A$61:$A$76)</f>
        <v>8.2012542436008005</v>
      </c>
      <c r="H123" s="56">
        <f>SLOPE(H107:H122,$A$61:$A$76)</f>
        <v>6.1768840282494741</v>
      </c>
      <c r="I123" s="56">
        <f>SLOPE(I107:I122,$A$61:$A$76)</f>
        <v>8.7112126286394922</v>
      </c>
    </row>
    <row r="124" spans="1:11" x14ac:dyDescent="0.45">
      <c r="B124" s="1"/>
      <c r="G124" s="14" t="s">
        <v>12</v>
      </c>
      <c r="H124" s="54">
        <f>AVERAGE(G123:I123)</f>
        <v>7.6964503001632565</v>
      </c>
    </row>
    <row r="125" spans="1:11" x14ac:dyDescent="0.45">
      <c r="B125" s="1"/>
      <c r="G125" s="14" t="s">
        <v>13</v>
      </c>
      <c r="H125" s="54">
        <f>_xlfn.STDEV.S(G123:I123)</f>
        <v>1.3404572464913833</v>
      </c>
    </row>
    <row r="126" spans="1:11" x14ac:dyDescent="0.45">
      <c r="B126" s="1"/>
      <c r="H126" s="60"/>
    </row>
    <row r="127" spans="1:11" x14ac:dyDescent="0.45">
      <c r="B127" s="1"/>
    </row>
    <row r="128" spans="1:11" x14ac:dyDescent="0.45">
      <c r="B128" s="1"/>
    </row>
    <row r="129" spans="2:8" x14ac:dyDescent="0.45">
      <c r="B129" s="1"/>
    </row>
    <row r="130" spans="2:8" x14ac:dyDescent="0.45">
      <c r="B130" s="1"/>
    </row>
    <row r="131" spans="2:8" x14ac:dyDescent="0.45">
      <c r="B131" s="1"/>
    </row>
    <row r="132" spans="2:8" x14ac:dyDescent="0.45">
      <c r="B132" s="1"/>
    </row>
    <row r="133" spans="2:8" x14ac:dyDescent="0.45">
      <c r="B133" s="1"/>
    </row>
    <row r="134" spans="2:8" x14ac:dyDescent="0.45">
      <c r="B134" s="1"/>
    </row>
    <row r="135" spans="2:8" x14ac:dyDescent="0.45">
      <c r="B135" s="1"/>
    </row>
    <row r="136" spans="2:8" x14ac:dyDescent="0.45">
      <c r="B136" s="1"/>
    </row>
    <row r="137" spans="2:8" x14ac:dyDescent="0.45">
      <c r="B137" s="1"/>
    </row>
    <row r="138" spans="2:8" x14ac:dyDescent="0.45">
      <c r="B138" s="1"/>
    </row>
    <row r="139" spans="2:8" x14ac:dyDescent="0.45">
      <c r="B139" s="1"/>
    </row>
    <row r="140" spans="2:8" x14ac:dyDescent="0.45">
      <c r="B140" s="1"/>
    </row>
    <row r="141" spans="2:8" x14ac:dyDescent="0.45">
      <c r="B141" s="4"/>
      <c r="F141" s="4"/>
    </row>
    <row r="142" spans="2:8" s="5" customFormat="1" x14ac:dyDescent="0.45">
      <c r="B142" s="6"/>
    </row>
    <row r="143" spans="2:8" x14ac:dyDescent="0.45">
      <c r="B143" s="1"/>
      <c r="C143" s="1"/>
      <c r="F143" s="1"/>
    </row>
    <row r="144" spans="2:8" x14ac:dyDescent="0.45">
      <c r="B144" s="1"/>
      <c r="H144" s="2"/>
    </row>
    <row r="145" spans="2:2" x14ac:dyDescent="0.45">
      <c r="B145" s="1"/>
    </row>
    <row r="146" spans="2:2" x14ac:dyDescent="0.45">
      <c r="B146" s="1"/>
    </row>
    <row r="147" spans="2:2" x14ac:dyDescent="0.45">
      <c r="B147" s="1"/>
    </row>
    <row r="148" spans="2:2" x14ac:dyDescent="0.45">
      <c r="B148" s="1"/>
    </row>
    <row r="149" spans="2:2" x14ac:dyDescent="0.45">
      <c r="B149" s="1"/>
    </row>
    <row r="150" spans="2:2" x14ac:dyDescent="0.45">
      <c r="B150" s="1"/>
    </row>
    <row r="151" spans="2:2" x14ac:dyDescent="0.45">
      <c r="B151" s="1"/>
    </row>
    <row r="152" spans="2:2" x14ac:dyDescent="0.45">
      <c r="B152" s="1"/>
    </row>
    <row r="153" spans="2:2" x14ac:dyDescent="0.45">
      <c r="B153" s="1"/>
    </row>
    <row r="154" spans="2:2" x14ac:dyDescent="0.45">
      <c r="B154" s="1"/>
    </row>
    <row r="155" spans="2:2" x14ac:dyDescent="0.45">
      <c r="B155" s="1"/>
    </row>
    <row r="156" spans="2:2" x14ac:dyDescent="0.45">
      <c r="B156" s="1"/>
    </row>
    <row r="157" spans="2:2" x14ac:dyDescent="0.45">
      <c r="B157" s="1"/>
    </row>
    <row r="158" spans="2:2" x14ac:dyDescent="0.45">
      <c r="B158" s="1"/>
    </row>
    <row r="159" spans="2:2" x14ac:dyDescent="0.45">
      <c r="B159" s="1"/>
    </row>
    <row r="160" spans="2:2" x14ac:dyDescent="0.45">
      <c r="B160" s="1"/>
    </row>
    <row r="161" spans="2:8" x14ac:dyDescent="0.45">
      <c r="B161" s="1"/>
    </row>
    <row r="162" spans="2:8" x14ac:dyDescent="0.45">
      <c r="B162" s="4"/>
      <c r="F162" s="4"/>
    </row>
    <row r="163" spans="2:8" x14ac:dyDescent="0.45">
      <c r="B163" s="1"/>
      <c r="C163" s="1"/>
      <c r="F163" s="1"/>
    </row>
    <row r="164" spans="2:8" x14ac:dyDescent="0.45">
      <c r="B164" s="1"/>
      <c r="H164" s="2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1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F182" s="4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</sheetData>
  <mergeCells count="8">
    <mergeCell ref="C105:E105"/>
    <mergeCell ref="G105:I105"/>
    <mergeCell ref="C36:E36"/>
    <mergeCell ref="G36:I36"/>
    <mergeCell ref="C59:E59"/>
    <mergeCell ref="G59:I59"/>
    <mergeCell ref="C82:E82"/>
    <mergeCell ref="G82:I8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C284"/>
  <sheetViews>
    <sheetView zoomScale="84" zoomScaleNormal="90" workbookViewId="0">
      <selection activeCell="C3" sqref="C3"/>
    </sheetView>
  </sheetViews>
  <sheetFormatPr defaultColWidth="8.73046875" defaultRowHeight="14.25" x14ac:dyDescent="0.45"/>
  <cols>
    <col min="1" max="1" width="22.59765625" customWidth="1"/>
    <col min="2" max="5" width="20.86328125" customWidth="1"/>
    <col min="6" max="6" width="11.132812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50" t="s">
        <v>32</v>
      </c>
    </row>
    <row r="2" spans="1:8" ht="23.25" x14ac:dyDescent="0.7">
      <c r="A2" s="11" t="s">
        <v>33</v>
      </c>
      <c r="B2" s="11" t="s">
        <v>38</v>
      </c>
    </row>
    <row r="4" spans="1:8" x14ac:dyDescent="0.45">
      <c r="A4" t="s">
        <v>18</v>
      </c>
      <c r="B4" s="20">
        <v>43619</v>
      </c>
    </row>
    <row r="5" spans="1:8" x14ac:dyDescent="0.45">
      <c r="A5" t="s">
        <v>19</v>
      </c>
      <c r="B5" s="21">
        <v>43650</v>
      </c>
    </row>
    <row r="6" spans="1:8" x14ac:dyDescent="0.45">
      <c r="A6" s="36" t="s">
        <v>20</v>
      </c>
      <c r="B6" s="21" t="s">
        <v>34</v>
      </c>
      <c r="C6">
        <f>(B6-B5)/30</f>
        <v>11.833333333333334</v>
      </c>
    </row>
    <row r="7" spans="1:8" x14ac:dyDescent="0.45">
      <c r="B7" s="17"/>
    </row>
    <row r="8" spans="1:8" x14ac:dyDescent="0.45">
      <c r="A8" s="8" t="s">
        <v>4</v>
      </c>
      <c r="D8" s="12" t="s">
        <v>16</v>
      </c>
      <c r="G8" s="12" t="s">
        <v>16</v>
      </c>
    </row>
    <row r="9" spans="1:8" x14ac:dyDescent="0.45">
      <c r="A9" s="8"/>
      <c r="D9" s="12"/>
      <c r="G9" s="12"/>
    </row>
    <row r="10" spans="1:8" x14ac:dyDescent="0.45">
      <c r="A10" s="8" t="s">
        <v>5</v>
      </c>
      <c r="B10" s="26" t="s">
        <v>14</v>
      </c>
      <c r="D10" s="12" t="s">
        <v>5</v>
      </c>
      <c r="E10" s="26" t="s">
        <v>14</v>
      </c>
      <c r="G10" s="12" t="s">
        <v>35</v>
      </c>
      <c r="H10" s="26" t="s">
        <v>14</v>
      </c>
    </row>
    <row r="11" spans="1:8" x14ac:dyDescent="0.45">
      <c r="A11" s="22" t="s">
        <v>10</v>
      </c>
      <c r="B11" s="23">
        <v>119</v>
      </c>
      <c r="D11" s="24" t="s">
        <v>10</v>
      </c>
      <c r="E11" s="25">
        <v>117</v>
      </c>
      <c r="G11" s="24" t="s">
        <v>10</v>
      </c>
      <c r="H11" s="25">
        <v>0</v>
      </c>
    </row>
    <row r="12" spans="1:8" x14ac:dyDescent="0.45">
      <c r="A12" s="22" t="s">
        <v>11</v>
      </c>
      <c r="B12" s="23">
        <v>116</v>
      </c>
      <c r="D12" s="24" t="s">
        <v>11</v>
      </c>
      <c r="E12" s="25">
        <v>126</v>
      </c>
      <c r="G12" s="24" t="s">
        <v>11</v>
      </c>
      <c r="H12" s="25">
        <v>126</v>
      </c>
    </row>
    <row r="13" spans="1:8" x14ac:dyDescent="0.45">
      <c r="A13" s="22" t="s">
        <v>27</v>
      </c>
      <c r="B13" s="23">
        <v>123</v>
      </c>
      <c r="D13" s="24" t="s">
        <v>27</v>
      </c>
      <c r="E13" s="25"/>
      <c r="G13" s="24" t="s">
        <v>27</v>
      </c>
      <c r="H13" s="25">
        <v>78</v>
      </c>
    </row>
    <row r="14" spans="1:8" x14ac:dyDescent="0.45">
      <c r="A14" s="22" t="s">
        <v>28</v>
      </c>
      <c r="B14" s="23">
        <v>89</v>
      </c>
      <c r="D14" s="24" t="s">
        <v>28</v>
      </c>
      <c r="E14" s="25">
        <v>112</v>
      </c>
      <c r="G14" s="24" t="s">
        <v>28</v>
      </c>
      <c r="H14" s="25">
        <v>116</v>
      </c>
    </row>
    <row r="15" spans="1:8" x14ac:dyDescent="0.45">
      <c r="A15" s="8" t="s">
        <v>6</v>
      </c>
      <c r="B15" s="8"/>
      <c r="D15" s="12" t="s">
        <v>6</v>
      </c>
      <c r="E15" s="13"/>
      <c r="G15" s="12" t="s">
        <v>36</v>
      </c>
      <c r="H15" s="13"/>
    </row>
    <row r="16" spans="1:8" x14ac:dyDescent="0.45">
      <c r="A16" s="22" t="s">
        <v>10</v>
      </c>
      <c r="B16" s="23">
        <v>76</v>
      </c>
      <c r="D16" s="24" t="s">
        <v>10</v>
      </c>
      <c r="E16" s="25">
        <v>109</v>
      </c>
      <c r="G16" s="24" t="s">
        <v>10</v>
      </c>
      <c r="H16" s="25">
        <v>125</v>
      </c>
    </row>
    <row r="17" spans="1:8" x14ac:dyDescent="0.45">
      <c r="A17" s="22" t="s">
        <v>11</v>
      </c>
      <c r="B17" s="23">
        <v>111</v>
      </c>
      <c r="D17" s="24" t="s">
        <v>11</v>
      </c>
      <c r="E17" s="25">
        <v>0</v>
      </c>
      <c r="G17" s="24" t="s">
        <v>11</v>
      </c>
      <c r="H17" s="25">
        <v>0</v>
      </c>
    </row>
    <row r="18" spans="1:8" x14ac:dyDescent="0.45">
      <c r="A18" s="22" t="s">
        <v>27</v>
      </c>
      <c r="B18" s="23">
        <v>119</v>
      </c>
      <c r="D18" s="24" t="s">
        <v>27</v>
      </c>
      <c r="E18" s="25">
        <v>0</v>
      </c>
      <c r="G18" s="24" t="s">
        <v>27</v>
      </c>
      <c r="H18" s="25">
        <v>156</v>
      </c>
    </row>
    <row r="19" spans="1:8" x14ac:dyDescent="0.45">
      <c r="A19" s="22" t="s">
        <v>28</v>
      </c>
      <c r="B19" s="23">
        <v>77</v>
      </c>
      <c r="D19" s="24" t="s">
        <v>28</v>
      </c>
      <c r="E19" s="25">
        <v>94</v>
      </c>
      <c r="G19" s="24" t="s">
        <v>28</v>
      </c>
      <c r="H19" s="25">
        <v>120</v>
      </c>
    </row>
    <row r="20" spans="1:8" x14ac:dyDescent="0.45">
      <c r="A20" s="8" t="s">
        <v>7</v>
      </c>
      <c r="B20" s="8"/>
      <c r="D20" s="12" t="s">
        <v>7</v>
      </c>
      <c r="E20" s="13"/>
      <c r="G20" s="12" t="s">
        <v>37</v>
      </c>
      <c r="H20" s="13"/>
    </row>
    <row r="21" spans="1:8" x14ac:dyDescent="0.45">
      <c r="A21" s="22" t="s">
        <v>10</v>
      </c>
      <c r="B21" s="23">
        <v>93</v>
      </c>
      <c r="D21" s="24" t="s">
        <v>10</v>
      </c>
      <c r="E21" s="25">
        <v>92</v>
      </c>
      <c r="G21" s="24" t="s">
        <v>10</v>
      </c>
      <c r="H21" s="25">
        <v>117</v>
      </c>
    </row>
    <row r="22" spans="1:8" x14ac:dyDescent="0.45">
      <c r="A22" s="22" t="s">
        <v>11</v>
      </c>
      <c r="B22" s="23">
        <v>120</v>
      </c>
      <c r="D22" s="24" t="s">
        <v>11</v>
      </c>
      <c r="E22" s="25">
        <v>117</v>
      </c>
      <c r="G22" s="24" t="s">
        <v>11</v>
      </c>
      <c r="H22" s="25">
        <v>108</v>
      </c>
    </row>
    <row r="23" spans="1:8" x14ac:dyDescent="0.45">
      <c r="A23" s="22" t="s">
        <v>27</v>
      </c>
      <c r="B23" s="23">
        <v>120</v>
      </c>
      <c r="D23" s="24" t="s">
        <v>27</v>
      </c>
      <c r="E23" s="25">
        <v>110</v>
      </c>
      <c r="G23" s="24" t="s">
        <v>27</v>
      </c>
      <c r="H23" s="25">
        <v>104</v>
      </c>
    </row>
    <row r="24" spans="1:8" x14ac:dyDescent="0.45">
      <c r="A24" s="22" t="s">
        <v>28</v>
      </c>
      <c r="B24" s="23">
        <v>104</v>
      </c>
      <c r="D24" s="24" t="s">
        <v>28</v>
      </c>
      <c r="E24" s="25">
        <v>85</v>
      </c>
      <c r="G24" s="24" t="s">
        <v>28</v>
      </c>
      <c r="H24" s="25"/>
    </row>
    <row r="25" spans="1:8" x14ac:dyDescent="0.45">
      <c r="A25" s="10" t="s">
        <v>12</v>
      </c>
      <c r="B25" s="53">
        <f>AVERAGE(B21:B24,B16:B19,B11:B14)</f>
        <v>105.58333333333333</v>
      </c>
      <c r="D25" s="14" t="s">
        <v>12</v>
      </c>
      <c r="E25" s="54">
        <f>AVERAGE(E21:E24,E16:E19,E11:E14)</f>
        <v>87.454545454545453</v>
      </c>
      <c r="G25" s="14" t="s">
        <v>12</v>
      </c>
      <c r="H25" s="54">
        <f>AVERAGE(H21:H24,H16:H19,H11:H14)</f>
        <v>95.454545454545453</v>
      </c>
    </row>
    <row r="26" spans="1:8" x14ac:dyDescent="0.45">
      <c r="A26" s="10" t="s">
        <v>13</v>
      </c>
      <c r="B26" s="53">
        <f>_xlfn.STDEV.S(B21:B24,B16:B19,B11:B14)</f>
        <v>17.437985357641875</v>
      </c>
      <c r="D26" s="14" t="s">
        <v>13</v>
      </c>
      <c r="E26" s="54">
        <f>_xlfn.STDEV.S(E21:E24,E16:E19,E11:E14)</f>
        <v>44.91405934974847</v>
      </c>
      <c r="G26" s="14" t="s">
        <v>13</v>
      </c>
      <c r="H26" s="54">
        <f>_xlfn.STDEV.S(H21:H24,H16:H19,H11:H14)</f>
        <v>50.713634530298926</v>
      </c>
    </row>
    <row r="30" spans="1:8" x14ac:dyDescent="0.45">
      <c r="A30" s="28" t="s">
        <v>29</v>
      </c>
      <c r="B30" s="29">
        <v>10</v>
      </c>
    </row>
    <row r="31" spans="1:8" x14ac:dyDescent="0.45">
      <c r="A31" s="28" t="s">
        <v>9</v>
      </c>
      <c r="B31" s="29">
        <v>15</v>
      </c>
      <c r="E31" s="30"/>
    </row>
    <row r="32" spans="1:8" x14ac:dyDescent="0.45">
      <c r="A32" s="28" t="s">
        <v>8</v>
      </c>
      <c r="B32" s="29">
        <v>100</v>
      </c>
    </row>
    <row r="33" spans="1:11" x14ac:dyDescent="0.45">
      <c r="A33" s="28" t="s">
        <v>0</v>
      </c>
      <c r="B33" s="29">
        <f>B32*B31</f>
        <v>1500</v>
      </c>
    </row>
    <row r="35" spans="1:11" x14ac:dyDescent="0.45">
      <c r="B35" s="27" t="s">
        <v>26</v>
      </c>
    </row>
    <row r="36" spans="1:11" x14ac:dyDescent="0.45">
      <c r="A36" s="7"/>
      <c r="C36" s="64" t="s">
        <v>30</v>
      </c>
      <c r="D36" s="64"/>
      <c r="E36" s="64"/>
      <c r="G36" s="65" t="s">
        <v>1</v>
      </c>
      <c r="H36" s="65"/>
      <c r="I36" s="65"/>
    </row>
    <row r="37" spans="1:11" x14ac:dyDescent="0.45">
      <c r="B37" s="33" t="s">
        <v>2</v>
      </c>
      <c r="C37" s="34" t="s">
        <v>5</v>
      </c>
      <c r="D37" s="34" t="s">
        <v>6</v>
      </c>
      <c r="E37" s="34" t="s">
        <v>7</v>
      </c>
      <c r="G37" s="41" t="s">
        <v>5</v>
      </c>
      <c r="H37" s="39" t="s">
        <v>6</v>
      </c>
      <c r="I37" s="40" t="s">
        <v>7</v>
      </c>
    </row>
    <row r="38" spans="1:11" x14ac:dyDescent="0.45">
      <c r="A38" s="60">
        <f>SQRT(B38/60)</f>
        <v>0</v>
      </c>
      <c r="B38" s="33">
        <v>0</v>
      </c>
      <c r="C38" s="35">
        <v>11725</v>
      </c>
      <c r="D38" s="35">
        <v>12140</v>
      </c>
      <c r="E38" s="35">
        <v>12080</v>
      </c>
      <c r="G38" s="55">
        <f>(C38-C$38)/(0.000998*$B$33)</f>
        <v>0</v>
      </c>
      <c r="H38" s="55">
        <f>(D38-D$38)/(0.000998*$B$33)</f>
        <v>0</v>
      </c>
      <c r="I38" s="55">
        <f>(E38-E$38)/(0.000998*$B$33)</f>
        <v>0</v>
      </c>
      <c r="J38" s="60">
        <f>AVERAGE(G38:I38)</f>
        <v>0</v>
      </c>
      <c r="K38">
        <f>_xlfn.STDEV.P(G38:I38)</f>
        <v>0</v>
      </c>
    </row>
    <row r="39" spans="1:11" x14ac:dyDescent="0.45">
      <c r="A39" s="60">
        <f t="shared" ref="A39:A53" si="0">SQRT(B39/60)</f>
        <v>0.12909944487358055</v>
      </c>
      <c r="B39" s="33">
        <v>1</v>
      </c>
      <c r="C39" s="35">
        <v>11725</v>
      </c>
      <c r="D39" s="35">
        <v>12140</v>
      </c>
      <c r="E39" s="35">
        <v>12080</v>
      </c>
      <c r="G39" s="55">
        <f t="shared" ref="G39:G53" si="1">(C39-C$38)/(0.000998*$B$33)</f>
        <v>0</v>
      </c>
      <c r="H39" s="55">
        <f t="shared" ref="H39:H52" si="2">(D39-D$38)/(0.000998*$B$33)</f>
        <v>0</v>
      </c>
      <c r="I39" s="55">
        <f t="shared" ref="I39:I52" si="3">(E39-E$38)/(0.000998*$B$33)</f>
        <v>0</v>
      </c>
      <c r="J39" s="60">
        <f t="shared" ref="J39:J53" si="4">AVERAGE(G39:I39)</f>
        <v>0</v>
      </c>
      <c r="K39">
        <f t="shared" ref="K39:K53" si="5">_xlfn.STDEV.P(G39:I39)</f>
        <v>0</v>
      </c>
    </row>
    <row r="40" spans="1:11" x14ac:dyDescent="0.45">
      <c r="A40" s="60">
        <f t="shared" si="0"/>
        <v>0.5163977794943222</v>
      </c>
      <c r="B40" s="33">
        <v>16</v>
      </c>
      <c r="C40" s="35">
        <v>11730</v>
      </c>
      <c r="D40" s="35">
        <v>12140</v>
      </c>
      <c r="E40" s="35">
        <v>12080</v>
      </c>
      <c r="G40" s="55">
        <f t="shared" si="1"/>
        <v>3.3400133600534403</v>
      </c>
      <c r="H40" s="55">
        <f t="shared" si="2"/>
        <v>0</v>
      </c>
      <c r="I40" s="55">
        <f t="shared" si="3"/>
        <v>0</v>
      </c>
      <c r="J40" s="60">
        <f t="shared" si="4"/>
        <v>1.11333778668448</v>
      </c>
      <c r="K40">
        <f t="shared" si="5"/>
        <v>1.5744973974316354</v>
      </c>
    </row>
    <row r="41" spans="1:11" x14ac:dyDescent="0.45">
      <c r="A41" s="60">
        <f t="shared" si="0"/>
        <v>0.6454972243679028</v>
      </c>
      <c r="B41" s="33">
        <v>25</v>
      </c>
      <c r="C41" s="35">
        <v>11730</v>
      </c>
      <c r="D41" s="35">
        <v>12140</v>
      </c>
      <c r="E41" s="35">
        <v>12085</v>
      </c>
      <c r="G41" s="55">
        <f t="shared" si="1"/>
        <v>3.3400133600534403</v>
      </c>
      <c r="H41" s="55">
        <f t="shared" si="2"/>
        <v>0</v>
      </c>
      <c r="I41" s="55">
        <f t="shared" si="3"/>
        <v>3.3400133600534403</v>
      </c>
      <c r="J41" s="60">
        <f t="shared" si="4"/>
        <v>2.22667557336896</v>
      </c>
      <c r="K41">
        <f t="shared" si="5"/>
        <v>1.5744973974316354</v>
      </c>
    </row>
    <row r="42" spans="1:11" x14ac:dyDescent="0.45">
      <c r="A42" s="60">
        <f t="shared" si="0"/>
        <v>0.7745966692414834</v>
      </c>
      <c r="B42" s="33">
        <v>36</v>
      </c>
      <c r="C42" s="35">
        <v>11740</v>
      </c>
      <c r="D42" s="35">
        <v>12140</v>
      </c>
      <c r="E42" s="35">
        <v>12085</v>
      </c>
      <c r="G42" s="55">
        <f t="shared" si="1"/>
        <v>10.020040080160321</v>
      </c>
      <c r="H42" s="55">
        <f t="shared" si="2"/>
        <v>0</v>
      </c>
      <c r="I42" s="55">
        <f t="shared" si="3"/>
        <v>3.3400133600534403</v>
      </c>
      <c r="J42" s="60">
        <f t="shared" si="4"/>
        <v>4.4533511467379201</v>
      </c>
      <c r="K42">
        <f t="shared" si="5"/>
        <v>4.165728553522535</v>
      </c>
    </row>
    <row r="43" spans="1:11" x14ac:dyDescent="0.45">
      <c r="A43" s="60">
        <f t="shared" si="0"/>
        <v>0.9036961141150639</v>
      </c>
      <c r="B43" s="33">
        <v>49</v>
      </c>
      <c r="C43" s="35">
        <v>11740</v>
      </c>
      <c r="D43" s="35">
        <v>12140</v>
      </c>
      <c r="E43" s="35">
        <v>12085</v>
      </c>
      <c r="G43" s="55">
        <f t="shared" si="1"/>
        <v>10.020040080160321</v>
      </c>
      <c r="H43" s="55">
        <f t="shared" si="2"/>
        <v>0</v>
      </c>
      <c r="I43" s="55">
        <f t="shared" si="3"/>
        <v>3.3400133600534403</v>
      </c>
      <c r="J43" s="60">
        <f t="shared" si="4"/>
        <v>4.4533511467379201</v>
      </c>
      <c r="K43">
        <f t="shared" si="5"/>
        <v>4.165728553522535</v>
      </c>
    </row>
    <row r="44" spans="1:11" x14ac:dyDescent="0.45">
      <c r="A44" s="60">
        <f t="shared" si="0"/>
        <v>1.0327955589886444</v>
      </c>
      <c r="B44" s="33">
        <v>64</v>
      </c>
      <c r="C44" s="35">
        <v>11740</v>
      </c>
      <c r="D44" s="35">
        <v>12140</v>
      </c>
      <c r="E44" s="35">
        <v>12085</v>
      </c>
      <c r="G44" s="55">
        <f t="shared" si="1"/>
        <v>10.020040080160321</v>
      </c>
      <c r="H44" s="55">
        <f t="shared" si="2"/>
        <v>0</v>
      </c>
      <c r="I44" s="55">
        <f t="shared" si="3"/>
        <v>3.3400133600534403</v>
      </c>
      <c r="J44" s="60">
        <f t="shared" si="4"/>
        <v>4.4533511467379201</v>
      </c>
      <c r="K44">
        <f t="shared" si="5"/>
        <v>4.165728553522535</v>
      </c>
    </row>
    <row r="45" spans="1:11" x14ac:dyDescent="0.45">
      <c r="A45" s="60">
        <f t="shared" si="0"/>
        <v>1.1618950038622251</v>
      </c>
      <c r="B45" s="33">
        <v>81</v>
      </c>
      <c r="C45" s="35">
        <v>11745</v>
      </c>
      <c r="D45" s="35">
        <v>12140</v>
      </c>
      <c r="E45" s="35">
        <v>12085</v>
      </c>
      <c r="G45" s="55">
        <f t="shared" si="1"/>
        <v>13.360053440213761</v>
      </c>
      <c r="H45" s="55">
        <f t="shared" si="2"/>
        <v>0</v>
      </c>
      <c r="I45" s="55">
        <f t="shared" si="3"/>
        <v>3.3400133600534403</v>
      </c>
      <c r="J45" s="60">
        <f t="shared" si="4"/>
        <v>5.5666889334224008</v>
      </c>
      <c r="K45">
        <f t="shared" si="5"/>
        <v>5.6769310995243654</v>
      </c>
    </row>
    <row r="46" spans="1:11" x14ac:dyDescent="0.45">
      <c r="A46" s="60">
        <f t="shared" si="0"/>
        <v>1.2909944487358056</v>
      </c>
      <c r="B46" s="33">
        <v>100</v>
      </c>
      <c r="C46" s="35">
        <v>11745</v>
      </c>
      <c r="D46" s="35">
        <v>12140</v>
      </c>
      <c r="E46" s="35">
        <v>12085</v>
      </c>
      <c r="G46" s="55">
        <f t="shared" si="1"/>
        <v>13.360053440213761</v>
      </c>
      <c r="H46" s="55">
        <f t="shared" si="2"/>
        <v>0</v>
      </c>
      <c r="I46" s="55">
        <f t="shared" si="3"/>
        <v>3.3400133600534403</v>
      </c>
      <c r="J46" s="60">
        <f t="shared" si="4"/>
        <v>5.5666889334224008</v>
      </c>
      <c r="K46">
        <f t="shared" si="5"/>
        <v>5.6769310995243654</v>
      </c>
    </row>
    <row r="47" spans="1:11" x14ac:dyDescent="0.45">
      <c r="A47" s="60">
        <f t="shared" si="0"/>
        <v>1.4200938936093861</v>
      </c>
      <c r="B47" s="33">
        <v>121</v>
      </c>
      <c r="C47" s="35">
        <v>11750</v>
      </c>
      <c r="D47" s="35">
        <v>12145</v>
      </c>
      <c r="E47" s="35">
        <v>12090</v>
      </c>
      <c r="G47" s="55">
        <f t="shared" si="1"/>
        <v>16.700066800267201</v>
      </c>
      <c r="H47" s="55">
        <f t="shared" si="2"/>
        <v>3.3400133600534403</v>
      </c>
      <c r="I47" s="55">
        <f t="shared" si="3"/>
        <v>6.6800267201068806</v>
      </c>
      <c r="J47" s="60">
        <f t="shared" si="4"/>
        <v>8.9067022934758402</v>
      </c>
      <c r="K47">
        <f t="shared" si="5"/>
        <v>5.6769310995243645</v>
      </c>
    </row>
    <row r="48" spans="1:11" x14ac:dyDescent="0.45">
      <c r="A48" s="60">
        <f t="shared" si="0"/>
        <v>1.5491933384829668</v>
      </c>
      <c r="B48" s="33">
        <v>144</v>
      </c>
      <c r="C48" s="35">
        <v>11750</v>
      </c>
      <c r="D48" s="35">
        <v>12140</v>
      </c>
      <c r="E48" s="35">
        <v>12095</v>
      </c>
      <c r="G48" s="55">
        <f t="shared" si="1"/>
        <v>16.700066800267201</v>
      </c>
      <c r="H48" s="55">
        <f t="shared" si="2"/>
        <v>0</v>
      </c>
      <c r="I48" s="55">
        <f t="shared" si="3"/>
        <v>10.020040080160321</v>
      </c>
      <c r="J48" s="60">
        <f t="shared" si="4"/>
        <v>8.9067022934758402</v>
      </c>
      <c r="K48">
        <f t="shared" si="5"/>
        <v>6.8630750422722961</v>
      </c>
    </row>
    <row r="49" spans="1:29" x14ac:dyDescent="0.45">
      <c r="A49" s="60">
        <f t="shared" si="0"/>
        <v>1.6782927833565473</v>
      </c>
      <c r="B49" s="33">
        <v>169</v>
      </c>
      <c r="C49" s="35">
        <v>11750</v>
      </c>
      <c r="D49" s="35">
        <v>12145</v>
      </c>
      <c r="E49" s="35">
        <v>12090</v>
      </c>
      <c r="G49" s="55">
        <f t="shared" si="1"/>
        <v>16.700066800267201</v>
      </c>
      <c r="H49" s="55">
        <f t="shared" si="2"/>
        <v>3.3400133600534403</v>
      </c>
      <c r="I49" s="55">
        <f t="shared" si="3"/>
        <v>6.6800267201068806</v>
      </c>
      <c r="J49" s="60">
        <f t="shared" si="4"/>
        <v>8.9067022934758402</v>
      </c>
      <c r="K49">
        <f t="shared" si="5"/>
        <v>5.6769310995243645</v>
      </c>
    </row>
    <row r="50" spans="1:29" x14ac:dyDescent="0.45">
      <c r="A50" s="60">
        <f t="shared" si="0"/>
        <v>1.8073922282301278</v>
      </c>
      <c r="B50" s="33">
        <v>196</v>
      </c>
      <c r="C50" s="35">
        <v>11750</v>
      </c>
      <c r="D50" s="35">
        <v>12150</v>
      </c>
      <c r="E50" s="35">
        <v>12095</v>
      </c>
      <c r="G50" s="55">
        <f t="shared" si="1"/>
        <v>16.700066800267201</v>
      </c>
      <c r="H50" s="55">
        <f t="shared" si="2"/>
        <v>6.6800267201068806</v>
      </c>
      <c r="I50" s="55">
        <f t="shared" si="3"/>
        <v>10.020040080160321</v>
      </c>
      <c r="J50" s="60">
        <f t="shared" si="4"/>
        <v>11.133377866844802</v>
      </c>
      <c r="K50">
        <f t="shared" si="5"/>
        <v>4.165728553522535</v>
      </c>
    </row>
    <row r="51" spans="1:29" x14ac:dyDescent="0.45">
      <c r="A51" s="60">
        <f t="shared" si="0"/>
        <v>1.9364916731037085</v>
      </c>
      <c r="B51" s="33">
        <v>225</v>
      </c>
      <c r="C51" s="35">
        <v>11755</v>
      </c>
      <c r="D51" s="35">
        <v>12150</v>
      </c>
      <c r="E51" s="35">
        <v>12095</v>
      </c>
      <c r="G51" s="55">
        <f t="shared" si="1"/>
        <v>20.040080160320642</v>
      </c>
      <c r="H51" s="55">
        <f t="shared" si="2"/>
        <v>6.6800267201068806</v>
      </c>
      <c r="I51" s="55">
        <f t="shared" si="3"/>
        <v>10.020040080160321</v>
      </c>
      <c r="J51" s="60">
        <f t="shared" si="4"/>
        <v>12.24671565352928</v>
      </c>
      <c r="K51">
        <f t="shared" si="5"/>
        <v>5.6769310995243671</v>
      </c>
    </row>
    <row r="52" spans="1:29" x14ac:dyDescent="0.45">
      <c r="A52" s="60">
        <f t="shared" si="0"/>
        <v>2.0655911179772888</v>
      </c>
      <c r="B52" s="33">
        <v>256</v>
      </c>
      <c r="C52" s="35">
        <v>11770</v>
      </c>
      <c r="D52" s="35">
        <v>12170</v>
      </c>
      <c r="E52" s="35">
        <v>12100</v>
      </c>
      <c r="G52" s="55">
        <f t="shared" si="1"/>
        <v>30.060120240480963</v>
      </c>
      <c r="H52" s="55">
        <f t="shared" si="2"/>
        <v>20.040080160320642</v>
      </c>
      <c r="I52" s="55">
        <f t="shared" si="3"/>
        <v>13.360053440213761</v>
      </c>
      <c r="J52" s="60">
        <f t="shared" si="4"/>
        <v>21.153417947005121</v>
      </c>
      <c r="K52">
        <f t="shared" si="5"/>
        <v>6.8630750422722908</v>
      </c>
    </row>
    <row r="53" spans="1:29" x14ac:dyDescent="0.45">
      <c r="A53" s="60">
        <f t="shared" si="0"/>
        <v>4.9125689138508104</v>
      </c>
      <c r="B53" s="33">
        <v>1448</v>
      </c>
      <c r="C53" s="35">
        <v>11795</v>
      </c>
      <c r="D53" s="35">
        <v>12190</v>
      </c>
      <c r="E53" s="35">
        <v>12130</v>
      </c>
      <c r="G53" s="55">
        <f t="shared" si="1"/>
        <v>46.760187040748164</v>
      </c>
      <c r="H53" s="55">
        <f>(D53-D$38)/(0.000998*$B$33)</f>
        <v>33.400133600534403</v>
      </c>
      <c r="I53" s="55">
        <f>(E53-E$38)/(0.000998*$B$33)</f>
        <v>33.400133600534403</v>
      </c>
      <c r="J53" s="60">
        <f t="shared" si="4"/>
        <v>37.853484747272326</v>
      </c>
      <c r="K53">
        <f t="shared" si="5"/>
        <v>6.2979895897265523</v>
      </c>
    </row>
    <row r="54" spans="1:29" x14ac:dyDescent="0.45">
      <c r="B54" s="1"/>
      <c r="F54" s="38" t="s">
        <v>3</v>
      </c>
      <c r="G54" s="55">
        <f>SLOPE(G38:G53,$A$38:$A$53)</f>
        <v>10.084977595627626</v>
      </c>
      <c r="H54" s="55">
        <f>SLOPE(H38:H53,$A$38:$A$53)</f>
        <v>7.3689666501415738</v>
      </c>
      <c r="I54" s="55">
        <f>SLOPE(I38:I53,$A$38:$A$53)</f>
        <v>7.0475298571608374</v>
      </c>
      <c r="J54" s="60"/>
    </row>
    <row r="55" spans="1:29" x14ac:dyDescent="0.45">
      <c r="B55" s="1"/>
      <c r="G55" s="37" t="s">
        <v>12</v>
      </c>
      <c r="H55" s="59">
        <f>AVERAGE(G54:I54)</f>
        <v>8.1671580343100132</v>
      </c>
    </row>
    <row r="56" spans="1:29" x14ac:dyDescent="0.45">
      <c r="B56" s="1"/>
      <c r="G56" s="37" t="s">
        <v>13</v>
      </c>
      <c r="H56" s="59">
        <f>_xlfn.STDEV.S(G54:I54)</f>
        <v>1.6686384585343141</v>
      </c>
    </row>
    <row r="58" spans="1:29" x14ac:dyDescent="0.45">
      <c r="B58" s="8" t="s">
        <v>4</v>
      </c>
      <c r="V58" s="1"/>
      <c r="Z58" s="1"/>
      <c r="AA58" s="1"/>
      <c r="AB58" s="1"/>
      <c r="AC58" s="1"/>
    </row>
    <row r="59" spans="1:29" x14ac:dyDescent="0.45">
      <c r="A59" s="7"/>
      <c r="C59" s="64" t="s">
        <v>30</v>
      </c>
      <c r="D59" s="64"/>
      <c r="E59" s="64"/>
      <c r="G59" s="65" t="s">
        <v>1</v>
      </c>
      <c r="H59" s="65"/>
      <c r="I59" s="65"/>
      <c r="V59" s="1"/>
    </row>
    <row r="60" spans="1:29" x14ac:dyDescent="0.45">
      <c r="A60" s="31"/>
      <c r="B60" s="33" t="s">
        <v>2</v>
      </c>
      <c r="C60" s="34" t="s">
        <v>5</v>
      </c>
      <c r="D60" s="34" t="s">
        <v>6</v>
      </c>
      <c r="E60" s="34" t="s">
        <v>7</v>
      </c>
      <c r="F60" s="31"/>
      <c r="G60" s="41" t="s">
        <v>5</v>
      </c>
      <c r="H60" s="39" t="s">
        <v>6</v>
      </c>
      <c r="I60" s="40" t="s">
        <v>7</v>
      </c>
      <c r="V60" s="1"/>
      <c r="Z60" s="3"/>
      <c r="AA60" s="3"/>
      <c r="AB60" s="3"/>
      <c r="AC60" s="3"/>
    </row>
    <row r="61" spans="1:29" x14ac:dyDescent="0.45">
      <c r="A61" s="60">
        <f>SQRT(B61/60)</f>
        <v>0</v>
      </c>
      <c r="B61" s="33">
        <v>0</v>
      </c>
      <c r="C61" s="35">
        <v>11905</v>
      </c>
      <c r="D61" s="35">
        <v>11925</v>
      </c>
      <c r="E61" s="35">
        <v>11855</v>
      </c>
      <c r="F61" s="31"/>
      <c r="G61" s="55">
        <f t="shared" ref="G61:G76" si="6">(C61-C$61)/(0.000998*$B$33)</f>
        <v>0</v>
      </c>
      <c r="H61" s="55">
        <f t="shared" ref="H61:H76" si="7">(D61-D$61)/(0.000998*$B$33)</f>
        <v>0</v>
      </c>
      <c r="I61" s="55">
        <f t="shared" ref="I61:I76" si="8">(E61-E$61)/(0.000998*$B$33)</f>
        <v>0</v>
      </c>
      <c r="J61" s="60">
        <f>AVERAGE(G61:I61)</f>
        <v>0</v>
      </c>
      <c r="K61">
        <f>_xlfn.STDEV.P(G61:I61)</f>
        <v>0</v>
      </c>
      <c r="V61" s="1"/>
      <c r="W61" s="3"/>
      <c r="X61" s="3"/>
      <c r="Y61" s="3"/>
      <c r="Z61" s="3"/>
      <c r="AA61" s="3"/>
      <c r="AB61" s="3"/>
      <c r="AC61" s="3"/>
    </row>
    <row r="62" spans="1:29" x14ac:dyDescent="0.45">
      <c r="A62" s="60">
        <f t="shared" ref="A62:A76" si="9">SQRT(B62/60)</f>
        <v>0.12909944487358055</v>
      </c>
      <c r="B62" s="33">
        <v>1</v>
      </c>
      <c r="C62" s="35">
        <v>11905</v>
      </c>
      <c r="D62" s="35">
        <v>11930</v>
      </c>
      <c r="E62" s="35">
        <v>11855</v>
      </c>
      <c r="F62" s="31"/>
      <c r="G62" s="55">
        <f t="shared" si="6"/>
        <v>0</v>
      </c>
      <c r="H62" s="55">
        <f t="shared" si="7"/>
        <v>3.3400133600534403</v>
      </c>
      <c r="I62" s="55">
        <f t="shared" si="8"/>
        <v>0</v>
      </c>
      <c r="J62" s="60">
        <f t="shared" ref="J62:J76" si="10">AVERAGE(G62:I62)</f>
        <v>1.11333778668448</v>
      </c>
      <c r="K62">
        <f t="shared" ref="K62:K76" si="11">_xlfn.STDEV.P(G62:I62)</f>
        <v>1.5744973974316354</v>
      </c>
      <c r="V62" s="1"/>
      <c r="Z62" s="3"/>
      <c r="AA62" s="3"/>
      <c r="AB62" s="3"/>
      <c r="AC62" s="3"/>
    </row>
    <row r="63" spans="1:29" x14ac:dyDescent="0.45">
      <c r="A63" s="60">
        <f t="shared" si="9"/>
        <v>0.5163977794943222</v>
      </c>
      <c r="B63" s="33">
        <v>16</v>
      </c>
      <c r="C63" s="35">
        <v>11910</v>
      </c>
      <c r="D63" s="35">
        <v>11930</v>
      </c>
      <c r="E63" s="35">
        <v>11860</v>
      </c>
      <c r="F63" s="31"/>
      <c r="G63" s="55">
        <f t="shared" si="6"/>
        <v>3.3400133600534403</v>
      </c>
      <c r="H63" s="55">
        <f t="shared" si="7"/>
        <v>3.3400133600534403</v>
      </c>
      <c r="I63" s="55">
        <f t="shared" si="8"/>
        <v>3.3400133600534403</v>
      </c>
      <c r="J63" s="60">
        <f t="shared" si="10"/>
        <v>3.3400133600534403</v>
      </c>
      <c r="K63">
        <f t="shared" si="11"/>
        <v>0</v>
      </c>
      <c r="V63" s="1"/>
      <c r="Z63" s="3"/>
      <c r="AA63" s="3"/>
      <c r="AB63" s="3"/>
      <c r="AC63" s="3"/>
    </row>
    <row r="64" spans="1:29" x14ac:dyDescent="0.45">
      <c r="A64" s="60">
        <f t="shared" si="9"/>
        <v>0.6454972243679028</v>
      </c>
      <c r="B64" s="33">
        <v>25</v>
      </c>
      <c r="C64" s="35">
        <v>11910</v>
      </c>
      <c r="D64" s="35">
        <v>11930</v>
      </c>
      <c r="E64" s="35">
        <v>11860</v>
      </c>
      <c r="F64" s="31"/>
      <c r="G64" s="55">
        <f t="shared" si="6"/>
        <v>3.3400133600534403</v>
      </c>
      <c r="H64" s="55">
        <f t="shared" si="7"/>
        <v>3.3400133600534403</v>
      </c>
      <c r="I64" s="55">
        <f t="shared" si="8"/>
        <v>3.3400133600534403</v>
      </c>
      <c r="J64" s="60">
        <f t="shared" si="10"/>
        <v>3.3400133600534403</v>
      </c>
      <c r="K64">
        <f t="shared" si="11"/>
        <v>0</v>
      </c>
      <c r="V64" s="1"/>
      <c r="Z64" s="3"/>
      <c r="AA64" s="3"/>
      <c r="AB64" s="3"/>
      <c r="AC64" s="3"/>
    </row>
    <row r="65" spans="1:11" x14ac:dyDescent="0.45">
      <c r="A65" s="60">
        <f t="shared" si="9"/>
        <v>0.7745966692414834</v>
      </c>
      <c r="B65" s="33">
        <v>36</v>
      </c>
      <c r="C65" s="35">
        <v>11915</v>
      </c>
      <c r="D65" s="35">
        <v>11930</v>
      </c>
      <c r="E65" s="35">
        <v>11860</v>
      </c>
      <c r="F65" s="31"/>
      <c r="G65" s="55">
        <f t="shared" si="6"/>
        <v>6.6800267201068806</v>
      </c>
      <c r="H65" s="55">
        <f t="shared" si="7"/>
        <v>3.3400133600534403</v>
      </c>
      <c r="I65" s="55">
        <f t="shared" si="8"/>
        <v>3.3400133600534403</v>
      </c>
      <c r="J65" s="60">
        <f t="shared" si="10"/>
        <v>4.4533511467379201</v>
      </c>
      <c r="K65">
        <f t="shared" si="11"/>
        <v>1.5744973974316352</v>
      </c>
    </row>
    <row r="66" spans="1:11" x14ac:dyDescent="0.45">
      <c r="A66" s="60">
        <f t="shared" si="9"/>
        <v>0.9036961141150639</v>
      </c>
      <c r="B66" s="33">
        <v>49</v>
      </c>
      <c r="C66" s="35">
        <v>11915</v>
      </c>
      <c r="D66" s="35">
        <v>11935</v>
      </c>
      <c r="E66" s="35">
        <v>11860</v>
      </c>
      <c r="F66" s="31"/>
      <c r="G66" s="55">
        <f t="shared" si="6"/>
        <v>6.6800267201068806</v>
      </c>
      <c r="H66" s="55">
        <f t="shared" si="7"/>
        <v>6.6800267201068806</v>
      </c>
      <c r="I66" s="55">
        <f t="shared" si="8"/>
        <v>3.3400133600534403</v>
      </c>
      <c r="J66" s="60">
        <f t="shared" si="10"/>
        <v>5.5666889334224008</v>
      </c>
      <c r="K66">
        <f t="shared" si="11"/>
        <v>1.5744973974316343</v>
      </c>
    </row>
    <row r="67" spans="1:11" x14ac:dyDescent="0.45">
      <c r="A67" s="60">
        <f t="shared" si="9"/>
        <v>1.0327955589886444</v>
      </c>
      <c r="B67" s="33">
        <v>64</v>
      </c>
      <c r="C67" s="35">
        <v>11920</v>
      </c>
      <c r="D67" s="35">
        <v>11935</v>
      </c>
      <c r="E67" s="35">
        <v>11860</v>
      </c>
      <c r="F67" s="31"/>
      <c r="G67" s="55">
        <f t="shared" si="6"/>
        <v>10.020040080160321</v>
      </c>
      <c r="H67" s="55">
        <f t="shared" si="7"/>
        <v>6.6800267201068806</v>
      </c>
      <c r="I67" s="55">
        <f t="shared" si="8"/>
        <v>3.3400133600534403</v>
      </c>
      <c r="J67" s="60">
        <f t="shared" si="10"/>
        <v>6.6800267201068806</v>
      </c>
      <c r="K67">
        <f t="shared" si="11"/>
        <v>2.7271094887365597</v>
      </c>
    </row>
    <row r="68" spans="1:11" x14ac:dyDescent="0.45">
      <c r="A68" s="60">
        <f t="shared" si="9"/>
        <v>1.1618950038622251</v>
      </c>
      <c r="B68" s="33">
        <v>81</v>
      </c>
      <c r="C68" s="35">
        <v>11925</v>
      </c>
      <c r="D68" s="35">
        <v>11935</v>
      </c>
      <c r="E68" s="35">
        <v>11860</v>
      </c>
      <c r="F68" s="31"/>
      <c r="G68" s="55">
        <f t="shared" si="6"/>
        <v>13.360053440213761</v>
      </c>
      <c r="H68" s="55">
        <f t="shared" si="7"/>
        <v>6.6800267201068806</v>
      </c>
      <c r="I68" s="55">
        <f t="shared" si="8"/>
        <v>3.3400133600534403</v>
      </c>
      <c r="J68" s="60">
        <f t="shared" si="10"/>
        <v>7.7933645067913604</v>
      </c>
      <c r="K68">
        <f t="shared" si="11"/>
        <v>4.165728553522535</v>
      </c>
    </row>
    <row r="69" spans="1:11" x14ac:dyDescent="0.45">
      <c r="A69" s="60">
        <f t="shared" si="9"/>
        <v>1.2909944487358056</v>
      </c>
      <c r="B69" s="33">
        <v>100</v>
      </c>
      <c r="C69" s="35">
        <v>11920</v>
      </c>
      <c r="D69" s="35">
        <v>11935</v>
      </c>
      <c r="E69" s="35">
        <v>11860</v>
      </c>
      <c r="F69" s="31"/>
      <c r="G69" s="55">
        <f t="shared" si="6"/>
        <v>10.020040080160321</v>
      </c>
      <c r="H69" s="55">
        <f t="shared" si="7"/>
        <v>6.6800267201068806</v>
      </c>
      <c r="I69" s="55">
        <f t="shared" si="8"/>
        <v>3.3400133600534403</v>
      </c>
      <c r="J69" s="60">
        <f t="shared" si="10"/>
        <v>6.6800267201068806</v>
      </c>
      <c r="K69">
        <f t="shared" si="11"/>
        <v>2.7271094887365597</v>
      </c>
    </row>
    <row r="70" spans="1:11" x14ac:dyDescent="0.45">
      <c r="A70" s="60">
        <f t="shared" si="9"/>
        <v>1.4200938936093861</v>
      </c>
      <c r="B70" s="33">
        <v>121</v>
      </c>
      <c r="C70" s="35">
        <v>11930</v>
      </c>
      <c r="D70" s="35">
        <v>11940</v>
      </c>
      <c r="E70" s="35">
        <v>11865</v>
      </c>
      <c r="F70" s="31"/>
      <c r="G70" s="55">
        <f t="shared" si="6"/>
        <v>16.700066800267201</v>
      </c>
      <c r="H70" s="55">
        <f t="shared" si="7"/>
        <v>10.020040080160321</v>
      </c>
      <c r="I70" s="55">
        <f t="shared" si="8"/>
        <v>6.6800267201068806</v>
      </c>
      <c r="J70" s="60">
        <f t="shared" si="10"/>
        <v>11.133377866844802</v>
      </c>
      <c r="K70">
        <f t="shared" si="11"/>
        <v>4.165728553522535</v>
      </c>
    </row>
    <row r="71" spans="1:11" x14ac:dyDescent="0.45">
      <c r="A71" s="60">
        <f t="shared" si="9"/>
        <v>1.5491933384829668</v>
      </c>
      <c r="B71" s="33">
        <v>144</v>
      </c>
      <c r="C71" s="35">
        <v>11935</v>
      </c>
      <c r="D71" s="35">
        <v>11945</v>
      </c>
      <c r="E71" s="35">
        <v>11865</v>
      </c>
      <c r="F71" s="31"/>
      <c r="G71" s="55">
        <f t="shared" si="6"/>
        <v>20.040080160320642</v>
      </c>
      <c r="H71" s="55">
        <f t="shared" si="7"/>
        <v>13.360053440213761</v>
      </c>
      <c r="I71" s="55">
        <f t="shared" si="8"/>
        <v>6.6800267201068806</v>
      </c>
      <c r="J71" s="60">
        <f t="shared" si="10"/>
        <v>13.360053440213761</v>
      </c>
      <c r="K71">
        <f t="shared" si="11"/>
        <v>5.4542189774731193</v>
      </c>
    </row>
    <row r="72" spans="1:11" x14ac:dyDescent="0.45">
      <c r="A72" s="60">
        <f t="shared" si="9"/>
        <v>1.6782927833565473</v>
      </c>
      <c r="B72" s="33">
        <v>169</v>
      </c>
      <c r="C72" s="35">
        <v>11935</v>
      </c>
      <c r="D72" s="35">
        <v>11945</v>
      </c>
      <c r="E72" s="35">
        <v>11875</v>
      </c>
      <c r="F72" s="31"/>
      <c r="G72" s="55">
        <f t="shared" si="6"/>
        <v>20.040080160320642</v>
      </c>
      <c r="H72" s="55">
        <f t="shared" si="7"/>
        <v>13.360053440213761</v>
      </c>
      <c r="I72" s="55">
        <f t="shared" si="8"/>
        <v>13.360053440213761</v>
      </c>
      <c r="J72" s="60">
        <f t="shared" si="10"/>
        <v>15.586729013582721</v>
      </c>
      <c r="K72">
        <f t="shared" si="11"/>
        <v>3.1489947948632686</v>
      </c>
    </row>
    <row r="73" spans="1:11" x14ac:dyDescent="0.45">
      <c r="A73" s="60">
        <f t="shared" si="9"/>
        <v>1.8073922282301278</v>
      </c>
      <c r="B73" s="33">
        <v>196</v>
      </c>
      <c r="C73" s="35">
        <v>11935</v>
      </c>
      <c r="D73" s="35">
        <v>11945</v>
      </c>
      <c r="E73" s="35">
        <v>11870</v>
      </c>
      <c r="F73" s="31"/>
      <c r="G73" s="55">
        <f t="shared" si="6"/>
        <v>20.040080160320642</v>
      </c>
      <c r="H73" s="55">
        <f t="shared" si="7"/>
        <v>13.360053440213761</v>
      </c>
      <c r="I73" s="55">
        <f t="shared" si="8"/>
        <v>10.020040080160321</v>
      </c>
      <c r="J73" s="60">
        <f t="shared" si="10"/>
        <v>14.473391226898242</v>
      </c>
      <c r="K73">
        <f t="shared" si="11"/>
        <v>4.165728553522535</v>
      </c>
    </row>
    <row r="74" spans="1:11" x14ac:dyDescent="0.45">
      <c r="A74" s="60">
        <f t="shared" si="9"/>
        <v>1.9364916731037085</v>
      </c>
      <c r="B74" s="33">
        <v>225</v>
      </c>
      <c r="C74" s="35">
        <v>11935</v>
      </c>
      <c r="D74" s="35">
        <v>11945</v>
      </c>
      <c r="E74" s="35">
        <v>11880</v>
      </c>
      <c r="F74" s="31"/>
      <c r="G74" s="55">
        <f t="shared" si="6"/>
        <v>20.040080160320642</v>
      </c>
      <c r="H74" s="55">
        <f t="shared" si="7"/>
        <v>13.360053440213761</v>
      </c>
      <c r="I74" s="55">
        <f t="shared" si="8"/>
        <v>16.700066800267201</v>
      </c>
      <c r="J74" s="60">
        <f t="shared" si="10"/>
        <v>16.700066800267201</v>
      </c>
      <c r="K74">
        <f t="shared" si="11"/>
        <v>2.7271094887365575</v>
      </c>
    </row>
    <row r="75" spans="1:11" x14ac:dyDescent="0.45">
      <c r="A75" s="60">
        <f t="shared" si="9"/>
        <v>2.0655911179772888</v>
      </c>
      <c r="B75" s="33">
        <v>256</v>
      </c>
      <c r="C75" s="35">
        <v>11950</v>
      </c>
      <c r="D75" s="35">
        <v>11955</v>
      </c>
      <c r="E75" s="35">
        <v>11890</v>
      </c>
      <c r="F75" s="31"/>
      <c r="G75" s="55">
        <f t="shared" si="6"/>
        <v>30.060120240480963</v>
      </c>
      <c r="H75" s="55">
        <f t="shared" si="7"/>
        <v>20.040080160320642</v>
      </c>
      <c r="I75" s="55">
        <f t="shared" si="8"/>
        <v>23.380093520374082</v>
      </c>
      <c r="J75" s="60">
        <f t="shared" si="10"/>
        <v>24.493431307058561</v>
      </c>
      <c r="K75">
        <f t="shared" si="11"/>
        <v>4.1657285535225199</v>
      </c>
    </row>
    <row r="76" spans="1:11" x14ac:dyDescent="0.45">
      <c r="A76" s="60">
        <f t="shared" si="9"/>
        <v>4.9125689138508104</v>
      </c>
      <c r="B76" s="33">
        <v>1448</v>
      </c>
      <c r="C76" s="35">
        <v>11980</v>
      </c>
      <c r="D76" s="35">
        <v>11995</v>
      </c>
      <c r="E76" s="35">
        <v>11910</v>
      </c>
      <c r="F76" s="31"/>
      <c r="G76" s="55">
        <f t="shared" si="6"/>
        <v>50.100200400801604</v>
      </c>
      <c r="H76" s="55">
        <f t="shared" si="7"/>
        <v>46.760187040748164</v>
      </c>
      <c r="I76" s="55">
        <f t="shared" si="8"/>
        <v>36.740146960587843</v>
      </c>
      <c r="J76" s="60">
        <f t="shared" si="10"/>
        <v>44.533511467379206</v>
      </c>
      <c r="K76">
        <f t="shared" si="11"/>
        <v>5.6769310995243965</v>
      </c>
    </row>
    <row r="77" spans="1:11" x14ac:dyDescent="0.45">
      <c r="A77" s="31"/>
      <c r="B77" s="32"/>
      <c r="C77" s="31"/>
      <c r="D77" s="31"/>
      <c r="E77" s="31"/>
      <c r="F77" s="42" t="s">
        <v>3</v>
      </c>
      <c r="G77" s="55">
        <f>SLOPE(G61:G76,$A$61:$A$76)</f>
        <v>11.067724715134338</v>
      </c>
      <c r="H77" s="55">
        <f>SLOPE(H61:H76,$A$61:$A$76)</f>
        <v>9.5565824700244306</v>
      </c>
      <c r="I77" s="55">
        <f>SLOPE(I61:I76,$A$61:$A$76)</f>
        <v>8.1667618393495243</v>
      </c>
    </row>
    <row r="78" spans="1:11" x14ac:dyDescent="0.45">
      <c r="B78" s="1"/>
      <c r="G78" s="10" t="s">
        <v>12</v>
      </c>
      <c r="H78" s="53">
        <f>AVERAGE(G77:I77)</f>
        <v>9.5970230081694314</v>
      </c>
    </row>
    <row r="79" spans="1:11" x14ac:dyDescent="0.45">
      <c r="B79" s="1"/>
      <c r="G79" s="10" t="s">
        <v>13</v>
      </c>
      <c r="H79" s="53">
        <f>_xlfn.STDEV.S(G77:I77)</f>
        <v>1.4509041937752045</v>
      </c>
    </row>
    <row r="81" spans="1:9" x14ac:dyDescent="0.45">
      <c r="B81" s="9" t="s">
        <v>16</v>
      </c>
    </row>
    <row r="82" spans="1:9" x14ac:dyDescent="0.45">
      <c r="A82" s="7"/>
      <c r="C82" s="64" t="s">
        <v>30</v>
      </c>
      <c r="D82" s="64"/>
      <c r="E82" s="64"/>
      <c r="G82" s="65" t="s">
        <v>1</v>
      </c>
      <c r="H82" s="65"/>
      <c r="I82" s="65"/>
    </row>
    <row r="83" spans="1:9" x14ac:dyDescent="0.45">
      <c r="B83" s="33" t="s">
        <v>2</v>
      </c>
      <c r="C83" s="34" t="s">
        <v>5</v>
      </c>
      <c r="D83" s="34" t="s">
        <v>6</v>
      </c>
      <c r="E83" s="34" t="s">
        <v>7</v>
      </c>
      <c r="G83" s="41" t="s">
        <v>5</v>
      </c>
      <c r="H83" s="39" t="s">
        <v>6</v>
      </c>
      <c r="I83" s="40" t="s">
        <v>7</v>
      </c>
    </row>
    <row r="84" spans="1:9" x14ac:dyDescent="0.45">
      <c r="A84" s="60">
        <f>SQRT(B84/60)</f>
        <v>0</v>
      </c>
      <c r="B84" s="33">
        <v>0</v>
      </c>
      <c r="C84" s="35">
        <v>10540</v>
      </c>
      <c r="D84" s="35">
        <v>10310</v>
      </c>
      <c r="E84" s="35">
        <v>10400</v>
      </c>
      <c r="G84" s="56">
        <f t="shared" ref="G84:G99" si="12">(C84-C$84)/(0.000998*$B$33)</f>
        <v>0</v>
      </c>
      <c r="H84" s="56">
        <f t="shared" ref="H84:H99" si="13">(D84-D$84)/(0.000998*$B$33)</f>
        <v>0</v>
      </c>
      <c r="I84" s="56">
        <f t="shared" ref="I84:I99" si="14">(E84-E$84)/(0.000998*$B$33)</f>
        <v>0</v>
      </c>
    </row>
    <row r="85" spans="1:9" x14ac:dyDescent="0.45">
      <c r="A85" s="60">
        <f t="shared" ref="A85:A99" si="15">SQRT(B85/60)</f>
        <v>0.12909944487358055</v>
      </c>
      <c r="B85" s="33">
        <v>1</v>
      </c>
      <c r="C85" s="35">
        <v>10540</v>
      </c>
      <c r="D85" s="35">
        <v>10310</v>
      </c>
      <c r="E85" s="35">
        <v>10410</v>
      </c>
      <c r="G85" s="56">
        <f t="shared" si="12"/>
        <v>0</v>
      </c>
      <c r="H85" s="56">
        <f t="shared" si="13"/>
        <v>0</v>
      </c>
      <c r="I85" s="56">
        <f t="shared" si="14"/>
        <v>6.6800267201068806</v>
      </c>
    </row>
    <row r="86" spans="1:9" x14ac:dyDescent="0.45">
      <c r="A86" s="60">
        <f t="shared" si="15"/>
        <v>0.5163977794943222</v>
      </c>
      <c r="B86" s="33">
        <v>16</v>
      </c>
      <c r="C86" s="35">
        <v>10545</v>
      </c>
      <c r="D86" s="35">
        <v>10310</v>
      </c>
      <c r="E86" s="35">
        <v>10410</v>
      </c>
      <c r="G86" s="56">
        <f t="shared" si="12"/>
        <v>3.3400133600534403</v>
      </c>
      <c r="H86" s="56">
        <f t="shared" si="13"/>
        <v>0</v>
      </c>
      <c r="I86" s="56">
        <f t="shared" si="14"/>
        <v>6.6800267201068806</v>
      </c>
    </row>
    <row r="87" spans="1:9" x14ac:dyDescent="0.45">
      <c r="A87" s="60">
        <f t="shared" si="15"/>
        <v>0.6454972243679028</v>
      </c>
      <c r="B87" s="33">
        <v>25</v>
      </c>
      <c r="C87" s="35">
        <v>10545</v>
      </c>
      <c r="D87" s="35">
        <v>10310</v>
      </c>
      <c r="E87" s="35">
        <v>10410</v>
      </c>
      <c r="G87" s="56">
        <f t="shared" si="12"/>
        <v>3.3400133600534403</v>
      </c>
      <c r="H87" s="56">
        <f t="shared" si="13"/>
        <v>0</v>
      </c>
      <c r="I87" s="56">
        <f t="shared" si="14"/>
        <v>6.6800267201068806</v>
      </c>
    </row>
    <row r="88" spans="1:9" x14ac:dyDescent="0.45">
      <c r="A88" s="60">
        <f t="shared" si="15"/>
        <v>0.7745966692414834</v>
      </c>
      <c r="B88" s="33">
        <v>36</v>
      </c>
      <c r="C88" s="35">
        <v>10545</v>
      </c>
      <c r="D88" s="35">
        <v>10310</v>
      </c>
      <c r="E88" s="35">
        <v>10410</v>
      </c>
      <c r="G88" s="56">
        <f t="shared" si="12"/>
        <v>3.3400133600534403</v>
      </c>
      <c r="H88" s="56">
        <f t="shared" si="13"/>
        <v>0</v>
      </c>
      <c r="I88" s="56">
        <f t="shared" si="14"/>
        <v>6.6800267201068806</v>
      </c>
    </row>
    <row r="89" spans="1:9" x14ac:dyDescent="0.45">
      <c r="A89" s="60">
        <f t="shared" si="15"/>
        <v>0.9036961141150639</v>
      </c>
      <c r="B89" s="33">
        <v>49</v>
      </c>
      <c r="C89" s="35">
        <v>10545</v>
      </c>
      <c r="D89" s="35">
        <v>10310</v>
      </c>
      <c r="E89" s="35">
        <v>10410</v>
      </c>
      <c r="G89" s="56">
        <f t="shared" si="12"/>
        <v>3.3400133600534403</v>
      </c>
      <c r="H89" s="56">
        <f t="shared" si="13"/>
        <v>0</v>
      </c>
      <c r="I89" s="56">
        <f t="shared" si="14"/>
        <v>6.6800267201068806</v>
      </c>
    </row>
    <row r="90" spans="1:9" x14ac:dyDescent="0.45">
      <c r="A90" s="60">
        <f t="shared" si="15"/>
        <v>1.0327955589886444</v>
      </c>
      <c r="B90" s="33">
        <v>64</v>
      </c>
      <c r="C90" s="35">
        <v>10550</v>
      </c>
      <c r="D90" s="35">
        <v>10310</v>
      </c>
      <c r="E90" s="35">
        <v>10415</v>
      </c>
      <c r="G90" s="56">
        <f t="shared" si="12"/>
        <v>6.6800267201068806</v>
      </c>
      <c r="H90" s="56">
        <f t="shared" si="13"/>
        <v>0</v>
      </c>
      <c r="I90" s="56">
        <f t="shared" si="14"/>
        <v>10.020040080160321</v>
      </c>
    </row>
    <row r="91" spans="1:9" x14ac:dyDescent="0.45">
      <c r="A91" s="60">
        <f t="shared" si="15"/>
        <v>1.1618950038622251</v>
      </c>
      <c r="B91" s="33">
        <v>81</v>
      </c>
      <c r="C91" s="35">
        <v>10550</v>
      </c>
      <c r="D91" s="35">
        <v>10310</v>
      </c>
      <c r="E91" s="35">
        <v>10420</v>
      </c>
      <c r="G91" s="56">
        <f t="shared" si="12"/>
        <v>6.6800267201068806</v>
      </c>
      <c r="H91" s="56">
        <f t="shared" si="13"/>
        <v>0</v>
      </c>
      <c r="I91" s="56">
        <f t="shared" si="14"/>
        <v>13.360053440213761</v>
      </c>
    </row>
    <row r="92" spans="1:9" x14ac:dyDescent="0.45">
      <c r="A92" s="60">
        <f t="shared" si="15"/>
        <v>1.2909944487358056</v>
      </c>
      <c r="B92" s="33">
        <v>100</v>
      </c>
      <c r="C92" s="35">
        <v>10550</v>
      </c>
      <c r="D92" s="35">
        <v>10315</v>
      </c>
      <c r="E92" s="35">
        <v>10420</v>
      </c>
      <c r="G92" s="56">
        <f t="shared" si="12"/>
        <v>6.6800267201068806</v>
      </c>
      <c r="H92" s="56">
        <f t="shared" si="13"/>
        <v>3.3400133600534403</v>
      </c>
      <c r="I92" s="56">
        <f t="shared" si="14"/>
        <v>13.360053440213761</v>
      </c>
    </row>
    <row r="93" spans="1:9" x14ac:dyDescent="0.45">
      <c r="A93" s="60">
        <f t="shared" si="15"/>
        <v>1.4200938936093861</v>
      </c>
      <c r="B93" s="33">
        <v>121</v>
      </c>
      <c r="C93" s="35">
        <v>10550</v>
      </c>
      <c r="D93" s="35">
        <v>10315</v>
      </c>
      <c r="E93" s="35">
        <v>10420</v>
      </c>
      <c r="G93" s="56">
        <f t="shared" si="12"/>
        <v>6.6800267201068806</v>
      </c>
      <c r="H93" s="56">
        <f t="shared" si="13"/>
        <v>3.3400133600534403</v>
      </c>
      <c r="I93" s="56">
        <f t="shared" si="14"/>
        <v>13.360053440213761</v>
      </c>
    </row>
    <row r="94" spans="1:9" x14ac:dyDescent="0.45">
      <c r="A94" s="60">
        <f t="shared" si="15"/>
        <v>1.5491933384829668</v>
      </c>
      <c r="B94" s="33">
        <v>144</v>
      </c>
      <c r="C94" s="35">
        <v>10555</v>
      </c>
      <c r="D94" s="35">
        <v>10315</v>
      </c>
      <c r="E94" s="35">
        <v>10420</v>
      </c>
      <c r="G94" s="56">
        <f t="shared" si="12"/>
        <v>10.020040080160321</v>
      </c>
      <c r="H94" s="56">
        <f t="shared" si="13"/>
        <v>3.3400133600534403</v>
      </c>
      <c r="I94" s="56">
        <f t="shared" si="14"/>
        <v>13.360053440213761</v>
      </c>
    </row>
    <row r="95" spans="1:9" x14ac:dyDescent="0.45">
      <c r="A95" s="60">
        <f t="shared" si="15"/>
        <v>1.6782927833565473</v>
      </c>
      <c r="B95" s="33">
        <v>169</v>
      </c>
      <c r="C95" s="35">
        <v>10555</v>
      </c>
      <c r="D95" s="35">
        <v>10315</v>
      </c>
      <c r="E95" s="35">
        <v>10430</v>
      </c>
      <c r="G95" s="56">
        <f t="shared" si="12"/>
        <v>10.020040080160321</v>
      </c>
      <c r="H95" s="56">
        <f t="shared" si="13"/>
        <v>3.3400133600534403</v>
      </c>
      <c r="I95" s="56">
        <f t="shared" si="14"/>
        <v>20.040080160320642</v>
      </c>
    </row>
    <row r="96" spans="1:9" x14ac:dyDescent="0.45">
      <c r="A96" s="60">
        <f t="shared" si="15"/>
        <v>1.8073922282301278</v>
      </c>
      <c r="B96" s="33">
        <v>196</v>
      </c>
      <c r="C96" s="35">
        <v>10565</v>
      </c>
      <c r="D96" s="35">
        <v>10320</v>
      </c>
      <c r="E96" s="35">
        <v>10435</v>
      </c>
      <c r="G96" s="56">
        <f t="shared" si="12"/>
        <v>16.700066800267201</v>
      </c>
      <c r="H96" s="56">
        <f t="shared" si="13"/>
        <v>6.6800267201068806</v>
      </c>
      <c r="I96" s="56">
        <f t="shared" si="14"/>
        <v>23.380093520374082</v>
      </c>
    </row>
    <row r="97" spans="1:11" x14ac:dyDescent="0.45">
      <c r="A97" s="60">
        <f t="shared" si="15"/>
        <v>1.9364916731037085</v>
      </c>
      <c r="B97" s="33">
        <v>225</v>
      </c>
      <c r="C97" s="35">
        <v>10565</v>
      </c>
      <c r="D97" s="35">
        <v>10320</v>
      </c>
      <c r="E97" s="35">
        <v>10435</v>
      </c>
      <c r="G97" s="56">
        <f t="shared" si="12"/>
        <v>16.700066800267201</v>
      </c>
      <c r="H97" s="56">
        <f t="shared" si="13"/>
        <v>6.6800267201068806</v>
      </c>
      <c r="I97" s="56">
        <f t="shared" si="14"/>
        <v>23.380093520374082</v>
      </c>
    </row>
    <row r="98" spans="1:11" x14ac:dyDescent="0.45">
      <c r="A98" s="60">
        <f t="shared" si="15"/>
        <v>2.0655911179772888</v>
      </c>
      <c r="B98" s="33">
        <v>256</v>
      </c>
      <c r="C98" s="35">
        <v>10570</v>
      </c>
      <c r="D98" s="35">
        <v>10335</v>
      </c>
      <c r="E98" s="35">
        <v>10435</v>
      </c>
      <c r="G98" s="56">
        <f t="shared" si="12"/>
        <v>20.040080160320642</v>
      </c>
      <c r="H98" s="56">
        <f t="shared" si="13"/>
        <v>16.700066800267201</v>
      </c>
      <c r="I98" s="56">
        <f t="shared" si="14"/>
        <v>23.380093520374082</v>
      </c>
    </row>
    <row r="99" spans="1:11" x14ac:dyDescent="0.45">
      <c r="A99" s="60">
        <f t="shared" si="15"/>
        <v>4.9125689138508104</v>
      </c>
      <c r="B99" s="33">
        <v>1448</v>
      </c>
      <c r="C99" s="35">
        <v>10620</v>
      </c>
      <c r="D99" s="35">
        <v>10360</v>
      </c>
      <c r="E99" s="35">
        <v>10475</v>
      </c>
      <c r="G99" s="56">
        <f t="shared" si="12"/>
        <v>53.440213760855045</v>
      </c>
      <c r="H99" s="56">
        <f t="shared" si="13"/>
        <v>33.400133600534403</v>
      </c>
      <c r="I99" s="56">
        <f t="shared" si="14"/>
        <v>50.100200400801604</v>
      </c>
    </row>
    <row r="100" spans="1:11" x14ac:dyDescent="0.45">
      <c r="B100" s="1"/>
      <c r="F100" s="4" t="s">
        <v>3</v>
      </c>
      <c r="G100" s="56">
        <f>SLOPE(G84:G99,$A$61:$A$76)</f>
        <v>11.176256343970492</v>
      </c>
      <c r="H100" s="56">
        <f>SLOPE(H84:H99,$A$61:$A$76)</f>
        <v>7.26578560682941</v>
      </c>
      <c r="I100" s="56">
        <f>SLOPE(I84:I99,$A$61:$A$76)</f>
        <v>10.205999133506159</v>
      </c>
    </row>
    <row r="101" spans="1:11" x14ac:dyDescent="0.45">
      <c r="B101" s="1"/>
      <c r="F101" s="4"/>
      <c r="G101" s="15" t="s">
        <v>12</v>
      </c>
      <c r="H101" s="58">
        <f>AVERAGE(G100:I100)</f>
        <v>9.5493470281020194</v>
      </c>
    </row>
    <row r="102" spans="1:11" x14ac:dyDescent="0.45">
      <c r="B102" s="1"/>
      <c r="F102" s="4"/>
      <c r="G102" s="15" t="s">
        <v>13</v>
      </c>
      <c r="H102" s="58">
        <f>_xlfn.STDEV.S(G100:I100)</f>
        <v>2.0362562061680669</v>
      </c>
    </row>
    <row r="103" spans="1:11" ht="17.25" customHeight="1" x14ac:dyDescent="0.45">
      <c r="B103" s="1"/>
      <c r="F103" s="4"/>
    </row>
    <row r="104" spans="1:11" x14ac:dyDescent="0.45">
      <c r="B104" s="16" t="s">
        <v>16</v>
      </c>
      <c r="F104" s="4"/>
    </row>
    <row r="105" spans="1:11" x14ac:dyDescent="0.45">
      <c r="A105" s="7"/>
      <c r="C105" s="64" t="s">
        <v>30</v>
      </c>
      <c r="D105" s="64"/>
      <c r="E105" s="64"/>
      <c r="G105" s="65" t="s">
        <v>1</v>
      </c>
      <c r="H105" s="65"/>
      <c r="I105" s="65"/>
    </row>
    <row r="106" spans="1:11" x14ac:dyDescent="0.45">
      <c r="B106" s="33" t="s">
        <v>2</v>
      </c>
      <c r="C106" s="34" t="s">
        <v>35</v>
      </c>
      <c r="D106" s="34" t="s">
        <v>36</v>
      </c>
      <c r="E106" s="34" t="s">
        <v>37</v>
      </c>
      <c r="G106" s="41" t="s">
        <v>35</v>
      </c>
      <c r="H106" s="39" t="s">
        <v>36</v>
      </c>
      <c r="I106" s="40" t="s">
        <v>37</v>
      </c>
    </row>
    <row r="107" spans="1:11" x14ac:dyDescent="0.45">
      <c r="A107" s="60">
        <f>SQRT(B107/60)</f>
        <v>0</v>
      </c>
      <c r="B107" s="33">
        <v>0</v>
      </c>
      <c r="C107" s="35">
        <v>10850</v>
      </c>
      <c r="D107" s="35">
        <v>10775</v>
      </c>
      <c r="E107" s="35">
        <v>10260</v>
      </c>
      <c r="G107" s="56">
        <f t="shared" ref="G107:G122" si="16">(C107-C$107)/(0.000998*$B$33)</f>
        <v>0</v>
      </c>
      <c r="H107" s="56">
        <f t="shared" ref="H107:H122" si="17">(D107-D$107)/(0.000998*$B$33)</f>
        <v>0</v>
      </c>
      <c r="I107" s="56">
        <f t="shared" ref="I107:I122" si="18">(E107-E$107)/(0.000998*$B$33)</f>
        <v>0</v>
      </c>
      <c r="J107" s="60">
        <f>AVERAGE(G107:I107,G84:I84)</f>
        <v>0</v>
      </c>
      <c r="K107">
        <f>_xlfn.STDEV.P(G107:I107,G84:I84)</f>
        <v>0</v>
      </c>
    </row>
    <row r="108" spans="1:11" x14ac:dyDescent="0.45">
      <c r="A108" s="60">
        <f t="shared" ref="A108:A122" si="19">SQRT(B108/60)</f>
        <v>0.12909944487358055</v>
      </c>
      <c r="B108" s="33">
        <v>1</v>
      </c>
      <c r="C108" s="35">
        <v>10855</v>
      </c>
      <c r="D108" s="35">
        <v>10775</v>
      </c>
      <c r="E108" s="35">
        <v>10265</v>
      </c>
      <c r="G108" s="56">
        <f t="shared" si="16"/>
        <v>3.3400133600534403</v>
      </c>
      <c r="H108" s="56">
        <f t="shared" si="17"/>
        <v>0</v>
      </c>
      <c r="I108" s="56">
        <f t="shared" si="18"/>
        <v>3.3400133600534403</v>
      </c>
      <c r="J108" s="60">
        <f t="shared" ref="J108:J122" si="20">AVERAGE(G108:I108,G85:I85)</f>
        <v>2.22667557336896</v>
      </c>
      <c r="K108">
        <f t="shared" ref="K108:K122" si="21">_xlfn.STDEV.P(G108:I108,G85:I85)</f>
        <v>2.4894989729456576</v>
      </c>
    </row>
    <row r="109" spans="1:11" x14ac:dyDescent="0.45">
      <c r="A109" s="60">
        <f t="shared" si="19"/>
        <v>0.5163977794943222</v>
      </c>
      <c r="B109" s="33">
        <v>16</v>
      </c>
      <c r="C109" s="35">
        <v>10855</v>
      </c>
      <c r="D109" s="35">
        <v>10775</v>
      </c>
      <c r="E109" s="35">
        <v>10265</v>
      </c>
      <c r="G109" s="56">
        <f t="shared" si="16"/>
        <v>3.3400133600534403</v>
      </c>
      <c r="H109" s="56">
        <f t="shared" si="17"/>
        <v>0</v>
      </c>
      <c r="I109" s="56">
        <f t="shared" si="18"/>
        <v>3.3400133600534403</v>
      </c>
      <c r="J109" s="60">
        <f t="shared" si="20"/>
        <v>2.7833444667112004</v>
      </c>
      <c r="K109">
        <f t="shared" si="21"/>
        <v>2.2952046457457476</v>
      </c>
    </row>
    <row r="110" spans="1:11" x14ac:dyDescent="0.45">
      <c r="A110" s="60">
        <f t="shared" si="19"/>
        <v>0.6454972243679028</v>
      </c>
      <c r="B110" s="33">
        <v>25</v>
      </c>
      <c r="C110" s="35">
        <v>10855</v>
      </c>
      <c r="D110" s="35">
        <v>10775</v>
      </c>
      <c r="E110" s="35">
        <v>10265</v>
      </c>
      <c r="G110" s="56">
        <f t="shared" si="16"/>
        <v>3.3400133600534403</v>
      </c>
      <c r="H110" s="56">
        <f t="shared" si="17"/>
        <v>0</v>
      </c>
      <c r="I110" s="56">
        <f t="shared" si="18"/>
        <v>3.3400133600534403</v>
      </c>
      <c r="J110" s="60">
        <f t="shared" si="20"/>
        <v>2.7833444667112004</v>
      </c>
      <c r="K110">
        <f t="shared" si="21"/>
        <v>2.2952046457457476</v>
      </c>
    </row>
    <row r="111" spans="1:11" x14ac:dyDescent="0.45">
      <c r="A111" s="60">
        <f t="shared" si="19"/>
        <v>0.7745966692414834</v>
      </c>
      <c r="B111" s="33">
        <v>36</v>
      </c>
      <c r="C111" s="35">
        <v>10855</v>
      </c>
      <c r="D111" s="35">
        <v>10775</v>
      </c>
      <c r="E111" s="35">
        <v>10265</v>
      </c>
      <c r="G111" s="56">
        <f t="shared" si="16"/>
        <v>3.3400133600534403</v>
      </c>
      <c r="H111" s="56">
        <f t="shared" si="17"/>
        <v>0</v>
      </c>
      <c r="I111" s="56">
        <f t="shared" si="18"/>
        <v>3.3400133600534403</v>
      </c>
      <c r="J111" s="60">
        <f t="shared" si="20"/>
        <v>2.7833444667112004</v>
      </c>
      <c r="K111">
        <f t="shared" si="21"/>
        <v>2.2952046457457476</v>
      </c>
    </row>
    <row r="112" spans="1:11" x14ac:dyDescent="0.45">
      <c r="A112" s="60">
        <f t="shared" si="19"/>
        <v>0.9036961141150639</v>
      </c>
      <c r="B112" s="33">
        <v>49</v>
      </c>
      <c r="C112" s="35">
        <v>10855</v>
      </c>
      <c r="D112" s="35">
        <v>10775</v>
      </c>
      <c r="E112" s="35">
        <v>10265</v>
      </c>
      <c r="G112" s="56">
        <f t="shared" si="16"/>
        <v>3.3400133600534403</v>
      </c>
      <c r="H112" s="56">
        <f t="shared" si="17"/>
        <v>0</v>
      </c>
      <c r="I112" s="56">
        <f t="shared" si="18"/>
        <v>3.3400133600534403</v>
      </c>
      <c r="J112" s="60">
        <f t="shared" si="20"/>
        <v>2.7833444667112004</v>
      </c>
      <c r="K112">
        <f t="shared" si="21"/>
        <v>2.2952046457457476</v>
      </c>
    </row>
    <row r="113" spans="1:11" x14ac:dyDescent="0.45">
      <c r="A113" s="60">
        <f t="shared" si="19"/>
        <v>1.0327955589886444</v>
      </c>
      <c r="B113" s="33">
        <v>64</v>
      </c>
      <c r="C113" s="35">
        <v>10860</v>
      </c>
      <c r="D113" s="35">
        <v>10775</v>
      </c>
      <c r="E113" s="35">
        <v>10270</v>
      </c>
      <c r="G113" s="56">
        <f t="shared" si="16"/>
        <v>6.6800267201068806</v>
      </c>
      <c r="H113" s="56">
        <f t="shared" si="17"/>
        <v>0</v>
      </c>
      <c r="I113" s="56">
        <f t="shared" si="18"/>
        <v>6.6800267201068806</v>
      </c>
      <c r="J113" s="60">
        <f t="shared" si="20"/>
        <v>5.0100200400801604</v>
      </c>
      <c r="K113">
        <f t="shared" si="21"/>
        <v>3.7342484594184859</v>
      </c>
    </row>
    <row r="114" spans="1:11" x14ac:dyDescent="0.45">
      <c r="A114" s="60">
        <f t="shared" si="19"/>
        <v>1.1618950038622251</v>
      </c>
      <c r="B114" s="33">
        <v>81</v>
      </c>
      <c r="C114" s="35">
        <v>10860</v>
      </c>
      <c r="D114" s="35">
        <v>10775</v>
      </c>
      <c r="E114" s="35">
        <v>10270</v>
      </c>
      <c r="G114" s="56">
        <f t="shared" si="16"/>
        <v>6.6800267201068806</v>
      </c>
      <c r="H114" s="56">
        <f t="shared" si="17"/>
        <v>0</v>
      </c>
      <c r="I114" s="56">
        <f t="shared" si="18"/>
        <v>6.6800267201068806</v>
      </c>
      <c r="J114" s="60">
        <f t="shared" si="20"/>
        <v>5.5666889334224008</v>
      </c>
      <c r="K114">
        <f t="shared" si="21"/>
        <v>4.5904092914914951</v>
      </c>
    </row>
    <row r="115" spans="1:11" x14ac:dyDescent="0.45">
      <c r="A115" s="60">
        <f t="shared" si="19"/>
        <v>1.2909944487358056</v>
      </c>
      <c r="B115" s="33">
        <v>100</v>
      </c>
      <c r="C115" s="35">
        <v>10865</v>
      </c>
      <c r="D115" s="35">
        <v>10775</v>
      </c>
      <c r="E115" s="35">
        <v>10270</v>
      </c>
      <c r="G115" s="56">
        <f t="shared" si="16"/>
        <v>10.020040080160321</v>
      </c>
      <c r="H115" s="56">
        <f t="shared" si="17"/>
        <v>0</v>
      </c>
      <c r="I115" s="56">
        <f t="shared" si="18"/>
        <v>6.6800267201068806</v>
      </c>
      <c r="J115" s="60">
        <f t="shared" si="20"/>
        <v>6.6800267201068806</v>
      </c>
      <c r="K115">
        <f t="shared" si="21"/>
        <v>4.3119387065324171</v>
      </c>
    </row>
    <row r="116" spans="1:11" x14ac:dyDescent="0.45">
      <c r="A116" s="60">
        <f t="shared" si="19"/>
        <v>1.4200938936093861</v>
      </c>
      <c r="B116" s="33">
        <v>121</v>
      </c>
      <c r="C116" s="35">
        <v>10865</v>
      </c>
      <c r="D116" s="35">
        <v>10780</v>
      </c>
      <c r="E116" s="35">
        <v>10280</v>
      </c>
      <c r="G116" s="56">
        <f t="shared" si="16"/>
        <v>10.020040080160321</v>
      </c>
      <c r="H116" s="56">
        <f t="shared" si="17"/>
        <v>3.3400133600534403</v>
      </c>
      <c r="I116" s="56">
        <f t="shared" si="18"/>
        <v>13.360053440213761</v>
      </c>
      <c r="J116" s="60">
        <f t="shared" si="20"/>
        <v>8.3500334001336007</v>
      </c>
      <c r="K116">
        <f t="shared" si="21"/>
        <v>4.2027579799993031</v>
      </c>
    </row>
    <row r="117" spans="1:11" x14ac:dyDescent="0.45">
      <c r="A117" s="60">
        <f t="shared" si="19"/>
        <v>1.5491933384829668</v>
      </c>
      <c r="B117" s="33">
        <v>144</v>
      </c>
      <c r="C117" s="35">
        <v>10865</v>
      </c>
      <c r="D117" s="35">
        <v>10785</v>
      </c>
      <c r="E117" s="35">
        <v>10280</v>
      </c>
      <c r="G117" s="56">
        <f t="shared" si="16"/>
        <v>10.020040080160321</v>
      </c>
      <c r="H117" s="56">
        <f t="shared" si="17"/>
        <v>6.6800267201068806</v>
      </c>
      <c r="I117" s="56">
        <f t="shared" si="18"/>
        <v>13.360053440213761</v>
      </c>
      <c r="J117" s="60">
        <f t="shared" si="20"/>
        <v>9.4633711868180814</v>
      </c>
      <c r="K117">
        <f t="shared" si="21"/>
        <v>3.5644200831846171</v>
      </c>
    </row>
    <row r="118" spans="1:11" x14ac:dyDescent="0.45">
      <c r="A118" s="60">
        <f t="shared" si="19"/>
        <v>1.6782927833565473</v>
      </c>
      <c r="B118" s="33">
        <v>169</v>
      </c>
      <c r="C118" s="35">
        <v>10865</v>
      </c>
      <c r="D118" s="35">
        <v>10780</v>
      </c>
      <c r="E118" s="35">
        <v>10280</v>
      </c>
      <c r="G118" s="56">
        <f t="shared" si="16"/>
        <v>10.020040080160321</v>
      </c>
      <c r="H118" s="56">
        <f t="shared" si="17"/>
        <v>3.3400133600534403</v>
      </c>
      <c r="I118" s="56">
        <f t="shared" si="18"/>
        <v>13.360053440213761</v>
      </c>
      <c r="J118" s="60">
        <f t="shared" si="20"/>
        <v>10.020040080160321</v>
      </c>
      <c r="K118">
        <f t="shared" si="21"/>
        <v>5.7850728375713993</v>
      </c>
    </row>
    <row r="119" spans="1:11" x14ac:dyDescent="0.45">
      <c r="A119" s="60">
        <f t="shared" si="19"/>
        <v>1.8073922282301278</v>
      </c>
      <c r="B119" s="33">
        <v>196</v>
      </c>
      <c r="C119" s="35">
        <v>10865</v>
      </c>
      <c r="D119" s="35">
        <v>10790</v>
      </c>
      <c r="E119" s="35">
        <v>10290</v>
      </c>
      <c r="G119" s="56">
        <f t="shared" si="16"/>
        <v>10.020040080160321</v>
      </c>
      <c r="H119" s="56">
        <f t="shared" si="17"/>
        <v>10.020040080160321</v>
      </c>
      <c r="I119" s="56">
        <f t="shared" si="18"/>
        <v>20.040080160320642</v>
      </c>
      <c r="J119" s="60">
        <f t="shared" si="20"/>
        <v>14.473391226898242</v>
      </c>
      <c r="K119">
        <f t="shared" si="21"/>
        <v>5.9955074673062843</v>
      </c>
    </row>
    <row r="120" spans="1:11" x14ac:dyDescent="0.45">
      <c r="A120" s="60">
        <f t="shared" si="19"/>
        <v>1.9364916731037085</v>
      </c>
      <c r="B120" s="33">
        <v>225</v>
      </c>
      <c r="C120" s="35">
        <v>10865</v>
      </c>
      <c r="D120" s="35">
        <v>10795</v>
      </c>
      <c r="E120" s="35">
        <v>10290</v>
      </c>
      <c r="G120" s="56">
        <f t="shared" si="16"/>
        <v>10.020040080160321</v>
      </c>
      <c r="H120" s="56">
        <f t="shared" si="17"/>
        <v>13.360053440213761</v>
      </c>
      <c r="I120" s="56">
        <f t="shared" si="18"/>
        <v>20.040080160320642</v>
      </c>
      <c r="J120" s="60">
        <f t="shared" si="20"/>
        <v>15.030060120240483</v>
      </c>
      <c r="K120">
        <f t="shared" si="21"/>
        <v>5.7041587430191507</v>
      </c>
    </row>
    <row r="121" spans="1:11" x14ac:dyDescent="0.45">
      <c r="A121" s="60">
        <f t="shared" si="19"/>
        <v>2.0655911179772888</v>
      </c>
      <c r="B121" s="33">
        <v>256</v>
      </c>
      <c r="C121" s="35">
        <v>10880</v>
      </c>
      <c r="D121" s="35">
        <v>10800</v>
      </c>
      <c r="E121" s="35">
        <v>10290</v>
      </c>
      <c r="G121" s="56">
        <f t="shared" si="16"/>
        <v>20.040080160320642</v>
      </c>
      <c r="H121" s="56">
        <f t="shared" si="17"/>
        <v>16.700066800267201</v>
      </c>
      <c r="I121" s="56">
        <f t="shared" si="18"/>
        <v>20.040080160320642</v>
      </c>
      <c r="J121" s="60">
        <f t="shared" si="20"/>
        <v>19.483411266978404</v>
      </c>
      <c r="K121">
        <f t="shared" si="21"/>
        <v>2.2952046457457453</v>
      </c>
    </row>
    <row r="122" spans="1:11" x14ac:dyDescent="0.45">
      <c r="A122" s="60">
        <f t="shared" si="19"/>
        <v>4.9125689138508104</v>
      </c>
      <c r="B122" s="33">
        <v>1448</v>
      </c>
      <c r="C122" s="35">
        <v>10905</v>
      </c>
      <c r="D122" s="35">
        <v>10890</v>
      </c>
      <c r="E122" s="35">
        <v>10330</v>
      </c>
      <c r="G122" s="56">
        <f t="shared" si="16"/>
        <v>36.740146960587843</v>
      </c>
      <c r="H122" s="56">
        <f t="shared" si="17"/>
        <v>76.820307281229134</v>
      </c>
      <c r="I122" s="56">
        <f t="shared" si="18"/>
        <v>46.760187040748164</v>
      </c>
      <c r="J122" s="60">
        <f t="shared" si="20"/>
        <v>49.543531507459363</v>
      </c>
      <c r="K122">
        <f t="shared" si="21"/>
        <v>14.093730684894417</v>
      </c>
    </row>
    <row r="123" spans="1:11" x14ac:dyDescent="0.45">
      <c r="B123" s="1"/>
      <c r="F123" s="4" t="s">
        <v>3</v>
      </c>
      <c r="G123" s="56">
        <f>SLOPE(G107:G122,$A$61:$A$76)</f>
        <v>7.4956388501005646</v>
      </c>
      <c r="H123" s="56">
        <f>SLOPE(H107:H122,$A$61:$A$76)</f>
        <v>15.664181613214884</v>
      </c>
      <c r="I123" s="56">
        <f>SLOPE(I107:I122,$A$61:$A$76)</f>
        <v>10.002610462642895</v>
      </c>
    </row>
    <row r="124" spans="1:11" x14ac:dyDescent="0.45">
      <c r="B124" s="1"/>
      <c r="G124" s="14" t="s">
        <v>12</v>
      </c>
      <c r="H124" s="54">
        <f>AVERAGE(G123:I123)</f>
        <v>11.054143641986116</v>
      </c>
    </row>
    <row r="125" spans="1:11" x14ac:dyDescent="0.45">
      <c r="B125" s="1"/>
      <c r="G125" s="14" t="s">
        <v>13</v>
      </c>
      <c r="H125" s="54">
        <f>_xlfn.STDEV.S(G123:I123)</f>
        <v>4.184562610196144</v>
      </c>
    </row>
    <row r="126" spans="1:11" x14ac:dyDescent="0.45">
      <c r="B126" s="1"/>
    </row>
    <row r="127" spans="1:11" x14ac:dyDescent="0.45">
      <c r="B127" s="1"/>
    </row>
    <row r="128" spans="1:11" x14ac:dyDescent="0.45">
      <c r="B128" s="1"/>
    </row>
    <row r="129" spans="2:8" x14ac:dyDescent="0.45">
      <c r="B129" s="1"/>
    </row>
    <row r="130" spans="2:8" x14ac:dyDescent="0.45">
      <c r="B130" s="1"/>
    </row>
    <row r="131" spans="2:8" x14ac:dyDescent="0.45">
      <c r="B131" s="1"/>
    </row>
    <row r="132" spans="2:8" x14ac:dyDescent="0.45">
      <c r="B132" s="1"/>
    </row>
    <row r="133" spans="2:8" x14ac:dyDescent="0.45">
      <c r="B133" s="1"/>
    </row>
    <row r="134" spans="2:8" x14ac:dyDescent="0.45">
      <c r="B134" s="1"/>
    </row>
    <row r="135" spans="2:8" x14ac:dyDescent="0.45">
      <c r="B135" s="1"/>
    </row>
    <row r="136" spans="2:8" x14ac:dyDescent="0.45">
      <c r="B136" s="1"/>
    </row>
    <row r="137" spans="2:8" x14ac:dyDescent="0.45">
      <c r="B137" s="1"/>
    </row>
    <row r="138" spans="2:8" x14ac:dyDescent="0.45">
      <c r="B138" s="1"/>
    </row>
    <row r="139" spans="2:8" x14ac:dyDescent="0.45">
      <c r="B139" s="1"/>
    </row>
    <row r="140" spans="2:8" x14ac:dyDescent="0.45">
      <c r="B140" s="1"/>
    </row>
    <row r="141" spans="2:8" x14ac:dyDescent="0.45">
      <c r="B141" s="4"/>
      <c r="F141" s="4"/>
    </row>
    <row r="142" spans="2:8" s="5" customFormat="1" x14ac:dyDescent="0.45">
      <c r="B142" s="6"/>
    </row>
    <row r="143" spans="2:8" x14ac:dyDescent="0.45">
      <c r="B143" s="1"/>
      <c r="C143" s="1"/>
      <c r="F143" s="1"/>
    </row>
    <row r="144" spans="2:8" x14ac:dyDescent="0.45">
      <c r="B144" s="1"/>
      <c r="H144" s="2"/>
    </row>
    <row r="145" spans="2:2" x14ac:dyDescent="0.45">
      <c r="B145" s="1"/>
    </row>
    <row r="146" spans="2:2" x14ac:dyDescent="0.45">
      <c r="B146" s="1"/>
    </row>
    <row r="147" spans="2:2" x14ac:dyDescent="0.45">
      <c r="B147" s="1"/>
    </row>
    <row r="148" spans="2:2" x14ac:dyDescent="0.45">
      <c r="B148" s="1"/>
    </row>
    <row r="149" spans="2:2" x14ac:dyDescent="0.45">
      <c r="B149" s="1"/>
    </row>
    <row r="150" spans="2:2" x14ac:dyDescent="0.45">
      <c r="B150" s="1"/>
    </row>
    <row r="151" spans="2:2" x14ac:dyDescent="0.45">
      <c r="B151" s="1"/>
    </row>
    <row r="152" spans="2:2" x14ac:dyDescent="0.45">
      <c r="B152" s="1"/>
    </row>
    <row r="153" spans="2:2" x14ac:dyDescent="0.45">
      <c r="B153" s="1"/>
    </row>
    <row r="154" spans="2:2" x14ac:dyDescent="0.45">
      <c r="B154" s="1"/>
    </row>
    <row r="155" spans="2:2" x14ac:dyDescent="0.45">
      <c r="B155" s="1"/>
    </row>
    <row r="156" spans="2:2" x14ac:dyDescent="0.45">
      <c r="B156" s="1"/>
    </row>
    <row r="157" spans="2:2" x14ac:dyDescent="0.45">
      <c r="B157" s="1"/>
    </row>
    <row r="158" spans="2:2" x14ac:dyDescent="0.45">
      <c r="B158" s="1"/>
    </row>
    <row r="159" spans="2:2" x14ac:dyDescent="0.45">
      <c r="B159" s="1"/>
    </row>
    <row r="160" spans="2:2" x14ac:dyDescent="0.45">
      <c r="B160" s="1"/>
    </row>
    <row r="161" spans="2:8" x14ac:dyDescent="0.45">
      <c r="B161" s="1"/>
    </row>
    <row r="162" spans="2:8" x14ac:dyDescent="0.45">
      <c r="B162" s="4"/>
      <c r="F162" s="4"/>
    </row>
    <row r="163" spans="2:8" x14ac:dyDescent="0.45">
      <c r="B163" s="1"/>
      <c r="C163" s="1"/>
      <c r="F163" s="1"/>
    </row>
    <row r="164" spans="2:8" x14ac:dyDescent="0.45">
      <c r="B164" s="1"/>
      <c r="H164" s="2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1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F182" s="4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</sheetData>
  <mergeCells count="8">
    <mergeCell ref="C105:E105"/>
    <mergeCell ref="G105:I105"/>
    <mergeCell ref="C36:E36"/>
    <mergeCell ref="G36:I36"/>
    <mergeCell ref="C59:E59"/>
    <mergeCell ref="G59:I59"/>
    <mergeCell ref="C82:E82"/>
    <mergeCell ref="G82:I8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"/>
  <sheetViews>
    <sheetView tabSelected="1" zoomScale="70" zoomScaleNormal="70" workbookViewId="0">
      <selection activeCell="I6" sqref="I6"/>
    </sheetView>
  </sheetViews>
  <sheetFormatPr defaultColWidth="8.73046875" defaultRowHeight="14.25" x14ac:dyDescent="0.45"/>
  <cols>
    <col min="1" max="1" width="14.1328125" customWidth="1"/>
    <col min="2" max="2" width="17.3984375" bestFit="1" customWidth="1"/>
    <col min="3" max="5" width="19.1328125" customWidth="1"/>
    <col min="6" max="6" width="20.265625" bestFit="1" customWidth="1"/>
  </cols>
  <sheetData>
    <row r="1" spans="1:8" ht="23.25" x14ac:dyDescent="0.7">
      <c r="A1" s="50" t="s">
        <v>25</v>
      </c>
      <c r="B1" s="51"/>
      <c r="C1" s="51"/>
    </row>
    <row r="2" spans="1:8" ht="23.25" x14ac:dyDescent="0.7">
      <c r="A2" s="52" t="s">
        <v>33</v>
      </c>
      <c r="B2" s="52" t="s">
        <v>38</v>
      </c>
      <c r="C2" s="51"/>
    </row>
    <row r="5" spans="1:8" x14ac:dyDescent="0.45">
      <c r="A5" t="s">
        <v>18</v>
      </c>
      <c r="B5" s="49">
        <v>43530</v>
      </c>
      <c r="D5" s="31"/>
      <c r="E5" s="31"/>
      <c r="F5" s="31"/>
    </row>
    <row r="6" spans="1:8" x14ac:dyDescent="0.45">
      <c r="A6" t="s">
        <v>19</v>
      </c>
      <c r="B6" s="43">
        <v>43562</v>
      </c>
      <c r="D6" s="31"/>
      <c r="E6" s="31"/>
      <c r="F6" s="31"/>
    </row>
    <row r="7" spans="1:8" x14ac:dyDescent="0.45">
      <c r="B7" s="31"/>
      <c r="C7" s="31"/>
      <c r="D7" s="31"/>
      <c r="E7" s="31"/>
      <c r="F7" s="31"/>
      <c r="G7" s="18"/>
      <c r="H7" s="18"/>
    </row>
    <row r="8" spans="1:8" x14ac:dyDescent="0.45">
      <c r="B8" s="31"/>
      <c r="C8" s="31"/>
      <c r="D8" s="31"/>
      <c r="E8" s="31"/>
      <c r="F8" s="31"/>
      <c r="G8" s="18"/>
      <c r="H8" s="18"/>
    </row>
    <row r="9" spans="1:8" x14ac:dyDescent="0.45">
      <c r="B9" s="31"/>
      <c r="C9" s="31"/>
      <c r="D9" s="31"/>
      <c r="E9" s="31"/>
      <c r="F9" s="31"/>
      <c r="G9" s="18"/>
      <c r="H9" s="18"/>
    </row>
    <row r="10" spans="1:8" x14ac:dyDescent="0.45">
      <c r="B10" s="48"/>
      <c r="C10" s="44" t="s">
        <v>4</v>
      </c>
      <c r="D10" s="45" t="s">
        <v>26</v>
      </c>
      <c r="E10" s="46" t="s">
        <v>16</v>
      </c>
      <c r="F10" s="47" t="s">
        <v>16</v>
      </c>
      <c r="G10" s="18"/>
      <c r="H10" s="18"/>
    </row>
    <row r="11" spans="1:8" x14ac:dyDescent="0.45">
      <c r="B11" s="48"/>
      <c r="C11" s="44" t="s">
        <v>12</v>
      </c>
      <c r="D11" s="45" t="s">
        <v>12</v>
      </c>
      <c r="E11" s="46" t="s">
        <v>12</v>
      </c>
      <c r="F11" s="47" t="s">
        <v>12</v>
      </c>
      <c r="G11" s="19"/>
      <c r="H11" s="18"/>
    </row>
    <row r="12" spans="1:8" x14ac:dyDescent="0.45">
      <c r="B12" s="33" t="s">
        <v>24</v>
      </c>
      <c r="C12" s="61">
        <f>'Cracking day'!H78</f>
        <v>4.62352032122977</v>
      </c>
      <c r="D12" s="61">
        <f>'Cracking day'!H55</f>
        <v>8.0828099265228399</v>
      </c>
      <c r="E12" s="61">
        <f>'Cracking day'!H124</f>
        <v>4.7551482141238655</v>
      </c>
      <c r="F12" s="61">
        <f>'Cracking day'!H101</f>
        <v>6.0058093405406012</v>
      </c>
      <c r="G12" s="18"/>
      <c r="H12" s="18"/>
    </row>
    <row r="13" spans="1:8" x14ac:dyDescent="0.45">
      <c r="B13" s="33" t="s">
        <v>23</v>
      </c>
      <c r="C13" s="61">
        <f>'28d healing'!H78</f>
        <v>7.133961570012473</v>
      </c>
      <c r="D13" s="61">
        <f>'28d healing'!H55</f>
        <v>7.6081376380280021</v>
      </c>
      <c r="E13" s="61">
        <f>'28d healing'!H124</f>
        <v>14.921992815142112</v>
      </c>
      <c r="F13" s="61">
        <f>'28d healing'!H101</f>
        <v>9.9429407940124133</v>
      </c>
      <c r="G13" s="18"/>
      <c r="H13" s="18"/>
    </row>
    <row r="14" spans="1:8" x14ac:dyDescent="0.45">
      <c r="B14" s="33" t="s">
        <v>21</v>
      </c>
      <c r="C14" s="61">
        <f>'3m healing'!H78</f>
        <v>7.6002072269602365</v>
      </c>
      <c r="D14" s="61">
        <f>'3m healing'!H55</f>
        <v>6.9971792355172324</v>
      </c>
      <c r="E14" s="61">
        <f>'3m healing'!H124</f>
        <v>7.6964503001632565</v>
      </c>
      <c r="F14" s="61">
        <f>'3m healing'!H101</f>
        <v>6.8917171408461604</v>
      </c>
      <c r="G14" s="18"/>
      <c r="H14" s="18"/>
    </row>
    <row r="15" spans="1:8" x14ac:dyDescent="0.45">
      <c r="B15" s="33" t="s">
        <v>22</v>
      </c>
      <c r="C15" s="61">
        <f>'6m healing'!H78</f>
        <v>9.5970230081694314</v>
      </c>
      <c r="D15" s="61">
        <f>'6m healing'!H55</f>
        <v>8.1671580343100132</v>
      </c>
      <c r="E15" s="61">
        <f>'6m healing'!H124</f>
        <v>11.054143641986116</v>
      </c>
      <c r="F15" s="61">
        <f>'6m healing'!H101</f>
        <v>9.5493470281020194</v>
      </c>
      <c r="G15" s="18"/>
      <c r="H15" s="18"/>
    </row>
    <row r="16" spans="1:8" x14ac:dyDescent="0.45">
      <c r="G16" s="18"/>
      <c r="H16" s="18"/>
    </row>
    <row r="17" spans="7:8" x14ac:dyDescent="0.45">
      <c r="G17" s="18"/>
      <c r="H17" s="18"/>
    </row>
    <row r="18" spans="7:8" x14ac:dyDescent="0.45">
      <c r="G18" s="18"/>
      <c r="H18" s="18"/>
    </row>
    <row r="19" spans="7:8" x14ac:dyDescent="0.45">
      <c r="G19" s="18"/>
      <c r="H19" s="18"/>
    </row>
    <row r="20" spans="7:8" x14ac:dyDescent="0.45">
      <c r="G20" s="18"/>
      <c r="H20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Cracking day</vt:lpstr>
      <vt:lpstr>28d healing</vt:lpstr>
      <vt:lpstr>3m healing</vt:lpstr>
      <vt:lpstr>6m healing</vt:lpstr>
      <vt:lpstr>SUMMARY RESULTS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Chrysoula Litina</dc:creator>
  <cp:lastModifiedBy>Chrysoula Litina</cp:lastModifiedBy>
  <dcterms:created xsi:type="dcterms:W3CDTF">2019-05-01T17:34:22Z</dcterms:created>
  <dcterms:modified xsi:type="dcterms:W3CDTF">2021-02-18T09:38:59Z</dcterms:modified>
</cp:coreProperties>
</file>